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C:\Users\jonathan.guzman\Downloads\"/>
    </mc:Choice>
  </mc:AlternateContent>
  <xr:revisionPtr revIDLastSave="0" documentId="13_ncr:1_{1BEFDCB0-0C96-4044-A347-0B1F5BFD6966}"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7870" windowHeight="182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B5" i="5" l="1"/>
  <c r="C5" i="5"/>
  <c r="B6" i="5"/>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E6" i="5"/>
  <c r="V7" i="5"/>
  <c r="E7" i="5"/>
  <c r="V8"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J7" i="5"/>
  <c r="H17" i="5"/>
  <c r="I17" i="5"/>
  <c r="J17" i="5"/>
  <c r="R17" i="5"/>
  <c r="F17" i="5"/>
  <c r="G66" i="6"/>
  <c r="H66" i="6"/>
  <c r="C66" i="6"/>
  <c r="G67" i="6"/>
  <c r="H67" i="6"/>
  <c r="D67" i="6"/>
  <c r="G65" i="6"/>
  <c r="H65" i="6"/>
  <c r="C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<sst xmlns="http://schemas.openxmlformats.org/spreadsheetml/2006/main" count="22320" uniqueCount="15808">
  <si>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</si>
  <si>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</si>
  <si>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</si>
  <si>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</si>
  <si>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</si>
  <si>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</si>
  <si>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</si>
  <si>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</si>
  <si>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</si>
  <si>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</si>
  <si>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</si>
  <si>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</si>
  <si>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</si>
  <si>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</si>
  <si>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</si>
  <si>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</si>
  <si>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</si>
  <si>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</si>
  <si>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</si>
  <si>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</si>
  <si>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</si>
  <si>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</si>
  <si>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</si>
  <si>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</si>
  <si>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</si>
  <si>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</si>
  <si>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</si>
  <si>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</si>
  <si>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</si>
  <si>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</si>
  <si>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</si>
  <si>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</si>
  <si>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</si>
  <si>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</si>
  <si>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</si>
  <si>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</si>
  <si>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</si>
  <si>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</si>
  <si>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</si>
  <si>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</si>
  <si>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</si>
  <si>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</si>
  <si>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</si>
  <si>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</si>
  <si>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</si>
  <si>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</si>
  <si>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</si>
  <si>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</si>
  <si>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</si>
  <si>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</si>
  <si>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</si>
  <si>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</si>
  <si>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</si>
  <si>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</si>
  <si>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</si>
  <si>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</si>
  <si>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</si>
  <si>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</si>
  <si>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</si>
  <si>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</si>
  <si>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</si>
  <si>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</si>
  <si>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</si>
  <si>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</si>
  <si>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</si>
  <si>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</si>
  <si>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</si>
  <si>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</si>
  <si>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</si>
  <si>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</si>
  <si>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</si>
  <si>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</si>
  <si>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</si>
  <si>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</si>
  <si>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</si>
  <si>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</si>
  <si>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</si>
  <si>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</si>
  <si>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</si>
  <si>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</si>
  <si>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</si>
  <si>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</si>
  <si>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</si>
  <si>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</si>
  <si>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</si>
  <si>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</si>
  <si>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</si>
  <si>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</si>
  <si>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</si>
  <si>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</si>
  <si>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</si>
  <si>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</si>
  <si>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</si>
  <si>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</si>
  <si>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</si>
  <si>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</si>
  <si>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</si>
  <si>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</si>
  <si>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</si>
  <si>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</si>
  <si>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</si>
  <si>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</si>
  <si>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</si>
  <si>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</si>
  <si>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</si>
  <si>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</si>
  <si>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</si>
  <si>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</si>
  <si>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</si>
  <si>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</si>
  <si>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</si>
  <si>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</si>
  <si>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</si>
  <si>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</si>
  <si>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</si>
  <si>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</si>
  <si>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</si>
  <si>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</si>
  <si>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</si>
  <si>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</si>
  <si>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</si>
  <si>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</si>
  <si>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</si>
  <si>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</si>
  <si>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</si>
  <si>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</si>
  <si>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</si>
  <si>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</si>
  <si>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</si>
  <si>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</si>
  <si>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</si>
  <si>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</si>
  <si>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</si>
  <si>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</si>
  <si>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</si>
  <si>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</si>
  <si>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</si>
  <si>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</si>
  <si>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</si>
  <si>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</si>
  <si>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</si>
  <si>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</si>
  <si>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</si>
  <si>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</si>
  <si>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</si>
  <si>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</si>
  <si>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</si>
  <si>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</si>
  <si>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</si>
  <si>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</si>
  <si>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</si>
  <si>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</si>
  <si>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</si>
  <si>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</si>
  <si>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</si>
  <si>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</si>
  <si>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</si>
  <si>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</si>
  <si>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</si>
  <si>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</si>
  <si>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</si>
  <si>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</si>
  <si>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</si>
  <si>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</si>
  <si>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</si>
  <si>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</si>
  <si>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</si>
  <si>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</si>
  <si>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</si>
  <si>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</si>
  <si>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</si>
  <si>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</si>
  <si>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</si>
  <si>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</si>
  <si>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</si>
  <si>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</si>
  <si>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</si>
  <si>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</si>
  <si>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</si>
  <si>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</si>
  <si>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</si>
  <si>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</si>
  <si>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</si>
  <si>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</si>
  <si>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</si>
  <si>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</si>
  <si>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</si>
  <si>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</si>
  <si>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</si>
  <si>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</si>
  <si>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</si>
  <si>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</si>
  <si>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</si>
  <si>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</si>
  <si>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</si>
  <si>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</si>
  <si>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</si>
  <si>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</si>
  <si>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</si>
  <si>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</si>
  <si>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</si>
  <si>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</si>
  <si>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</si>
  <si>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</si>
  <si>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</si>
  <si>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</si>
  <si>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</si>
  <si>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</si>
  <si>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</si>
  <si>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</si>
  <si>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</si>
  <si>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</si>
  <si>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</si>
  <si>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</si>
  <si>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</si>
  <si>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</si>
  <si>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</si>
  <si>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</si>
  <si>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</si>
  <si>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</si>
  <si>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</si>
  <si>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</si>
  <si>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</si>
  <si>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</si>
  <si>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</si>
  <si>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</si>
  <si>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</si>
  <si>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</si>
  <si>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</si>
  <si>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</si>
  <si>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</si>
  <si>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</si>
  <si>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</si>
  <si>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</si>
  <si>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</si>
  <si>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</si>
  <si>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</si>
  <si>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</si>
  <si>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</si>
  <si>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</si>
  <si>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</si>
  <si>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</si>
  <si>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</si>
  <si>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</si>
  <si>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</si>
  <si>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</si>
  <si>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</si>
  <si>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</si>
  <si>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</si>
  <si>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</si>
  <si>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</si>
  <si>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</si>
  <si>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</si>
  <si>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</si>
  <si>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</si>
  <si>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</si>
  <si>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</si>
  <si>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</si>
  <si>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</si>
  <si>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</si>
  <si>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</si>
  <si>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</si>
  <si>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</si>
  <si>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</si>
  <si>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</si>
  <si>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</si>
  <si>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</si>
  <si>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</si>
  <si>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</si>
  <si>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</si>
  <si>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</si>
  <si>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</si>
  <si>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</si>
  <si>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</si>
  <si>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</si>
  <si>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</si>
  <si>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</si>
  <si>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</si>
  <si>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</si>
  <si>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</si>
  <si>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</si>
  <si>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</si>
  <si>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</si>
  <si>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</si>
  <si>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</si>
  <si>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</si>
  <si>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</si>
  <si>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</si>
  <si>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</si>
  <si>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</si>
  <si>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</si>
  <si>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</si>
  <si>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</si>
  <si>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</si>
  <si>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</si>
  <si>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</si>
  <si>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</si>
  <si>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</si>
  <si>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</si>
  <si>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</si>
  <si>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</si>
  <si>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</si>
  <si>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</si>
  <si>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</si>
  <si>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</si>
  <si>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</si>
  <si>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</si>
  <si>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</si>
  <si>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</si>
  <si>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</si>
  <si>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</si>
  <si>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</si>
  <si>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</si>
  <si>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</si>
  <si>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</si>
  <si>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</si>
  <si>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</si>
  <si>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</si>
  <si>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</si>
  <si>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</si>
  <si>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</si>
  <si>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</si>
  <si>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</si>
  <si>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</si>
  <si>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</si>
  <si>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</si>
  <si>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</si>
  <si>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</si>
  <si>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</si>
  <si>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</si>
  <si>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</si>
  <si>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</si>
  <si>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</si>
  <si>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</si>
  <si>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</si>
  <si>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</si>
  <si>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</si>
  <si>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</si>
  <si>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</si>
  <si>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</si>
  <si>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</si>
  <si>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</si>
  <si>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</si>
  <si>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</si>
  <si>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</si>
  <si>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</si>
  <si>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</si>
  <si>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</si>
  <si>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</si>
  <si>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</si>
  <si>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</si>
  <si>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</si>
  <si>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</si>
  <si>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</si>
  <si>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</si>
  <si>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</si>
  <si>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</si>
  <si>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</si>
  <si>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</si>
  <si>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</si>
  <si>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</si>
  <si>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</si>
  <si>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</si>
  <si>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</si>
  <si>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</si>
  <si>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</si>
  <si>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</si>
  <si>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</si>
  <si>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</si>
  <si>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</si>
  <si>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</si>
  <si>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</si>
  <si>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</si>
  <si>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</si>
  <si>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</si>
  <si>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</si>
  <si>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</si>
  <si>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</si>
  <si>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</si>
  <si>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</si>
  <si>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</si>
  <si>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</si>
  <si>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</si>
  <si>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</si>
  <si>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</si>
  <si>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</si>
  <si>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</si>
  <si>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</si>
  <si>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</si>
  <si>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</si>
  <si>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</si>
  <si>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</si>
  <si>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</si>
  <si>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</si>
  <si>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</si>
  <si>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</si>
  <si>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</si>
  <si>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</si>
  <si>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</si>
  <si>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</si>
  <si>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</si>
  <si>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</si>
  <si>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</si>
  <si>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</si>
  <si>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</si>
  <si>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</si>
  <si>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</si>
  <si>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</si>
  <si>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</si>
  <si>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</si>
  <si>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</si>
  <si>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</si>
  <si>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</si>
  <si>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</si>
  <si>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</si>
  <si>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</si>
  <si>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</si>
  <si>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</si>
  <si>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</si>
  <si>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</si>
  <si>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</si>
  <si>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</si>
  <si>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</si>
  <si>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</si>
  <si>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</si>
  <si>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</si>
  <si>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</si>
  <si>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</si>
  <si>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</si>
  <si>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</si>
  <si>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</si>
  <si>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</si>
  <si>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</si>
  <si>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</si>
  <si>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</si>
  <si>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</si>
  <si>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</si>
  <si>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</si>
  <si>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</si>
  <si>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</si>
  <si>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</si>
  <si>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</si>
  <si>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</si>
  <si>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</si>
  <si>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</si>
  <si>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</si>
  <si>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</si>
  <si>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</si>
  <si>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</si>
  <si>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</si>
  <si>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</si>
  <si>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</si>
  <si>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</si>
  <si>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</si>
  <si>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</si>
  <si>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</si>
  <si>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</si>
  <si>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</si>
  <si>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</si>
  <si>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</si>
  <si>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</si>
  <si>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</si>
  <si>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</si>
  <si>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</si>
  <si>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</si>
  <si>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</si>
  <si>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</si>
  <si>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</si>
  <si>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</si>
  <si>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</si>
  <si>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</si>
  <si>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</si>
  <si>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</si>
  <si>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</si>
  <si>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</si>
  <si>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</si>
  <si>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</si>
  <si>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</si>
  <si>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</si>
  <si>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</si>
  <si>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</si>
  <si>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</si>
  <si>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</si>
  <si>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</si>
  <si>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</si>
  <si>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</si>
  <si>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</si>
  <si>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</si>
  <si>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</si>
  <si>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</si>
  <si>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</si>
  <si>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</si>
  <si>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</si>
  <si>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</si>
  <si>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</si>
  <si>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</si>
  <si>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</si>
  <si>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</si>
  <si>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</si>
  <si>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</si>
  <si>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</si>
  <si>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</si>
  <si>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</si>
  <si>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</si>
  <si>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</si>
  <si>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</si>
  <si>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</si>
  <si>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</si>
  <si>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</si>
  <si>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</si>
  <si>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</si>
  <si>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</si>
  <si>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</si>
  <si>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</si>
  <si>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</si>
  <si>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</si>
  <si>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</si>
  <si>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</si>
  <si>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</si>
  <si>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</si>
  <si>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</si>
  <si>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</si>
  <si>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</si>
  <si>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</si>
  <si>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</si>
  <si>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</si>
  <si>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</si>
  <si>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</si>
  <si>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</si>
  <si>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</si>
  <si>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</si>
  <si>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</si>
  <si>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</si>
  <si>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</si>
  <si>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</si>
  <si>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</si>
  <si>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</si>
  <si>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</si>
  <si>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</si>
  <si>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</si>
  <si>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</si>
  <si>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</si>
  <si>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</si>
  <si>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</si>
  <si>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</si>
  <si>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</si>
  <si>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</si>
  <si>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</si>
  <si>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</si>
  <si>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</si>
  <si>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</si>
  <si>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</si>
  <si>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</si>
  <si>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</si>
  <si>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</si>
  <si>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</si>
  <si>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</si>
  <si>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</si>
  <si>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</si>
  <si>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</si>
  <si>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</si>
  <si>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</si>
  <si>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</si>
  <si>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</si>
  <si>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</si>
  <si>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</si>
  <si>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</si>
  <si>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</si>
  <si>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</si>
  <si>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</si>
  <si>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</si>
  <si>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</si>
  <si>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</si>
  <si>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</si>
  <si>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</si>
  <si>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</si>
  <si>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</si>
  <si>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</si>
  <si>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</si>
  <si>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</si>
  <si>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</si>
  <si>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</si>
  <si>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</si>
  <si>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</si>
  <si>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</si>
  <si>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</si>
  <si>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</si>
  <si>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</si>
  <si>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</si>
  <si>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</si>
  <si>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</si>
  <si>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</si>
  <si>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</si>
  <si>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</si>
  <si>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</si>
  <si>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</si>
  <si>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</si>
  <si>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</si>
  <si>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</si>
  <si>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</si>
  <si>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</si>
  <si>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</si>
  <si>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</si>
  <si>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</si>
  <si>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</si>
  <si>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</si>
  <si>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</si>
  <si>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</si>
  <si>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</si>
  <si>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</si>
  <si>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</si>
  <si>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</si>
  <si>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</si>
  <si>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</si>
  <si>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</si>
  <si>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</si>
  <si>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</si>
  <si>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</si>
  <si>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</si>
  <si>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</si>
  <si>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</si>
  <si>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</si>
  <si>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</si>
  <si>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</si>
  <si>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</si>
  <si>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</si>
  <si>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</si>
  <si>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</si>
  <si>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</si>
  <si>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</si>
  <si>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</si>
  <si>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</si>
  <si>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</si>
  <si>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</si>
  <si>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</si>
  <si>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</si>
  <si>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</si>
  <si>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</si>
  <si>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</si>
  <si>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</si>
  <si>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</si>
  <si>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</si>
  <si>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</si>
  <si>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</si>
  <si>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</si>
  <si>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</si>
  <si>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</si>
  <si>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</si>
  <si>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</si>
  <si>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</si>
  <si>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</si>
  <si>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</si>
  <si>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</si>
  <si>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</si>
  <si>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</si>
  <si>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</si>
  <si>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</si>
  <si>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</si>
  <si>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</si>
  <si>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</si>
  <si>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</si>
  <si>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</si>
  <si>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</si>
  <si>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</si>
  <si>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</si>
  <si>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</si>
  <si>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</si>
  <si>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</si>
  <si>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</si>
  <si>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</si>
  <si>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</si>
  <si>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</si>
  <si>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</si>
  <si>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</si>
  <si>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</si>
  <si>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</si>
  <si>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</si>
  <si>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</si>
  <si>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</si>
  <si>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</si>
  <si>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</si>
  <si>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</si>
  <si>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</si>
  <si>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</si>
  <si>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</si>
  <si>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</si>
  <si>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</si>
  <si>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</si>
  <si>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</si>
  <si>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</si>
  <si>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</si>
  <si>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</si>
  <si>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</si>
  <si>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</si>
  <si>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</si>
  <si>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</si>
  <si>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</si>
  <si>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</si>
  <si>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</si>
  <si>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</si>
  <si>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</si>
  <si>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</si>
  <si>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</si>
  <si>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</si>
  <si>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</si>
  <si>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</si>
  <si>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</si>
  <si>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</si>
  <si>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</si>
  <si>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</si>
  <si>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</si>
  <si>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</si>
  <si>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</si>
  <si>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</si>
  <si>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</si>
  <si>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</si>
  <si>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</si>
  <si>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</si>
  <si>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</si>
  <si>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</si>
  <si>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</si>
  <si>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</si>
  <si>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</si>
  <si>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</si>
  <si>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</si>
  <si>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</si>
  <si>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</si>
  <si>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</si>
  <si>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</si>
  <si>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</si>
  <si>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</si>
  <si>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</si>
  <si>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</si>
  <si>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</si>
  <si>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</si>
  <si>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</si>
  <si>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</si>
  <si>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</si>
  <si>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</si>
  <si>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</si>
  <si>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</si>
  <si>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</si>
  <si>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</si>
  <si>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</si>
  <si>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</si>
  <si>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</si>
  <si>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</si>
  <si>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</si>
  <si>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</si>
  <si>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</si>
  <si>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</si>
  <si>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</si>
  <si>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</si>
  <si>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</si>
  <si>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</si>
  <si>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</si>
  <si>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</si>
  <si>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</si>
  <si>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</si>
  <si>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</si>
  <si>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</si>
  <si>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</si>
  <si>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</si>
  <si>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</si>
  <si>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</si>
  <si>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</si>
  <si>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</si>
  <si>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</si>
  <si>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</si>
  <si>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</si>
  <si>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</si>
  <si>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</si>
  <si>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</si>
  <si>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</si>
  <si>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</si>
  <si>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</si>
  <si>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</si>
  <si>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</si>
  <si>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</si>
  <si>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</si>
  <si>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</si>
  <si>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</si>
  <si>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</si>
  <si>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</si>
  <si>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</si>
  <si>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</si>
  <si>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</si>
  <si>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</si>
  <si>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</si>
  <si>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</si>
  <si>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</si>
  <si>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</si>
  <si>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</si>
  <si>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</si>
  <si>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</si>
  <si>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</si>
  <si>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</si>
  <si>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</si>
  <si>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</si>
  <si>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</si>
  <si>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</si>
  <si>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</si>
  <si>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</si>
  <si>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</si>
  <si>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</si>
  <si>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</si>
  <si>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</si>
  <si>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</si>
  <si>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</si>
  <si>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</si>
  <si>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</si>
  <si>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</si>
  <si>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</si>
  <si>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</si>
  <si>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</si>
  <si>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</si>
  <si>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</si>
  <si>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</si>
  <si>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</si>
  <si>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</si>
  <si>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</si>
  <si>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</si>
  <si>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</si>
  <si>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</si>
  <si>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</si>
  <si>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</si>
  <si>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</si>
  <si>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</si>
  <si>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</si>
  <si>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</si>
  <si>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</si>
  <si>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</si>
  <si>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</si>
  <si>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</si>
  <si>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</si>
  <si>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</si>
  <si>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</si>
  <si>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</si>
  <si>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</si>
  <si>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</si>
  <si>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</si>
  <si>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</si>
  <si>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</si>
  <si>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</si>
  <si>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</si>
  <si>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</si>
  <si>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</si>
  <si>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</si>
  <si>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</si>
  <si>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</si>
  <si>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</si>
  <si>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</si>
  <si>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</si>
  <si>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</si>
  <si>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</si>
  <si>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</si>
  <si>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</si>
  <si>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</si>
  <si>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</si>
  <si>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</si>
  <si>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</si>
  <si>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</si>
  <si>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</si>
  <si>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</si>
  <si>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</si>
  <si>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</si>
  <si>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</si>
  <si>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</si>
  <si>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</si>
  <si>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</si>
  <si>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</si>
  <si>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</si>
  <si>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</si>
  <si>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</si>
  <si>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</si>
  <si>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</si>
  <si>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</si>
  <si>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</si>
  <si>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</si>
  <si>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</si>
  <si>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</si>
  <si>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</si>
  <si>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</si>
  <si>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</si>
  <si>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</si>
  <si>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</si>
  <si>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</si>
  <si>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</si>
  <si>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</si>
  <si>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</si>
  <si>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</si>
  <si>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</si>
  <si>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</si>
  <si>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</si>
  <si>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</si>
  <si>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</si>
  <si>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</si>
  <si>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</si>
  <si>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</si>
  <si>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</si>
  <si>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</si>
  <si>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</si>
  <si>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</si>
  <si>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</si>
  <si>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</si>
  <si>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</si>
  <si>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</si>
  <si>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</si>
  <si>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</si>
  <si>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</si>
  <si>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</si>
  <si>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</si>
  <si>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</si>
  <si>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</si>
  <si>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</si>
  <si>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</si>
  <si>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</si>
  <si>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</si>
  <si>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</si>
  <si>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</si>
  <si>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</si>
  <si>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</si>
  <si>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</si>
  <si>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</si>
  <si>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</si>
  <si>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</si>
  <si>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</si>
  <si>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</si>
  <si>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</si>
  <si>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</si>
  <si>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</si>
  <si>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</si>
  <si>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</si>
  <si>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</si>
  <si>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</si>
  <si>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</si>
  <si>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</si>
  <si>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</si>
  <si>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</si>
  <si>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</si>
  <si>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</si>
  <si>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</si>
  <si>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</si>
  <si>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</si>
  <si>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</si>
  <si>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</si>
  <si>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</si>
  <si>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</si>
  <si>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</si>
  <si>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</si>
  <si>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</si>
  <si>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</si>
  <si>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</si>
  <si>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</si>
  <si>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</si>
  <si>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</si>
  <si>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</si>
  <si>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</si>
  <si>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</si>
  <si>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</si>
  <si>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</si>
  <si>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</si>
  <si>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</si>
  <si>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</si>
  <si>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</si>
  <si>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</si>
  <si>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</si>
  <si>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</si>
  <si>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</si>
  <si>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</si>
  <si>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</si>
  <si>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</si>
  <si>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</si>
  <si>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</si>
  <si>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</si>
  <si>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</si>
  <si>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</si>
  <si>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</si>
  <si>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</si>
  <si>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</si>
  <si>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</si>
  <si>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</si>
  <si>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</si>
  <si>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</si>
  <si>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</si>
  <si>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</si>
  <si>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</si>
  <si>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</si>
  <si>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</si>
  <si>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</si>
  <si>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</si>
  <si>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</si>
  <si>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</si>
  <si>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</si>
  <si>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</si>
  <si>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</si>
  <si>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</si>
  <si>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</si>
  <si>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</si>
  <si>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</si>
  <si>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</si>
  <si>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</si>
  <si>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</si>
  <si>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</si>
  <si>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</si>
  <si>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</si>
  <si>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</si>
  <si>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</si>
  <si>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</si>
  <si>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</si>
  <si>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</si>
  <si>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</si>
  <si>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</si>
  <si>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</si>
  <si>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</si>
  <si>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</si>
  <si>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</si>
  <si>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</si>
  <si>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</si>
  <si>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</si>
  <si>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</si>
  <si>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</si>
  <si>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</si>
  <si>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</si>
  <si>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</si>
  <si>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</si>
  <si>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</si>
  <si>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</si>
  <si>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</si>
  <si>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</si>
  <si>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</si>
  <si>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</si>
  <si>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</si>
  <si>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</si>
  <si>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</si>
  <si>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</si>
  <si>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</si>
  <si>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</si>
  <si>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</si>
  <si>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</si>
  <si>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</si>
  <si>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</si>
  <si>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</si>
  <si>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</si>
  <si>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</si>
  <si>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</si>
  <si>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</si>
  <si>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</si>
  <si>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</si>
  <si>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</si>
  <si>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</si>
  <si>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</si>
  <si>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</si>
  <si>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</si>
  <si>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</si>
  <si>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</si>
  <si>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</si>
  <si>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</si>
  <si>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</si>
  <si>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</si>
  <si>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</si>
  <si>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</si>
  <si>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</si>
  <si>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</si>
  <si>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</si>
  <si>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</si>
  <si>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</si>
  <si>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</si>
  <si>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</si>
  <si>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</si>
  <si>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</si>
  <si>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</si>
  <si>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</si>
  <si>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</si>
  <si>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</si>
  <si>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</si>
  <si>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</si>
  <si>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</si>
  <si>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</si>
  <si>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</si>
  <si>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</si>
  <si>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</si>
  <si>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</si>
  <si>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</si>
  <si>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</si>
  <si>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</si>
  <si>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</si>
  <si>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</si>
  <si>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</si>
  <si>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</si>
  <si>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</si>
  <si>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</si>
  <si>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</si>
  <si>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</si>
  <si>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</si>
  <si>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</si>
  <si>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</si>
  <si>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</si>
  <si>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</si>
  <si>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</si>
  <si>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</si>
  <si>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</si>
  <si>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</si>
  <si>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</si>
  <si>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</si>
  <si>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</si>
  <si>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</si>
  <si>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</si>
  <si>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</si>
  <si>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</si>
  <si>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</si>
  <si>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</si>
  <si>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</si>
  <si>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</si>
  <si>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</si>
  <si>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</si>
  <si>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</si>
  <si>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</si>
  <si>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</si>
  <si>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</si>
  <si>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</si>
  <si>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</si>
  <si>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</si>
  <si>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</si>
  <si>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</si>
  <si>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</si>
  <si>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</si>
  <si>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</si>
  <si>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</si>
  <si>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</si>
  <si>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</si>
  <si>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</si>
  <si>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</si>
  <si>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</si>
  <si>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</si>
  <si>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</si>
  <si>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</si>
  <si>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</si>
  <si>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</si>
  <si>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</si>
  <si>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</si>
  <si>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</si>
  <si>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</si>
  <si>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</si>
  <si>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</si>
  <si>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</si>
  <si>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</si>
  <si>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</si>
  <si>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</si>
  <si>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</si>
  <si>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</si>
  <si>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</si>
  <si>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</si>
  <si>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</si>
  <si>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</si>
  <si>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</si>
  <si>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</si>
  <si>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</si>
  <si>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</si>
  <si>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</si>
  <si>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</si>
  <si>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</si>
  <si>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</si>
  <si>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</si>
  <si>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</si>
  <si>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</si>
  <si>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</si>
  <si>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</si>
  <si>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</si>
  <si>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</si>
  <si>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</si>
  <si>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</si>
  <si>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</si>
  <si>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</si>
  <si>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</si>
  <si>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</si>
  <si>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</si>
  <si>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</si>
  <si>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</si>
  <si>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</si>
  <si>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</si>
  <si>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</si>
  <si>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</si>
  <si>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</si>
  <si>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</si>
  <si>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</si>
  <si>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</si>
  <si>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</si>
  <si>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</si>
  <si>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</si>
  <si>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</si>
  <si>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</si>
  <si>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</si>
  <si>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</si>
  <si>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</si>
  <si>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</si>
  <si>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</si>
  <si>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</si>
  <si>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</si>
  <si>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</si>
  <si>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</si>
  <si>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</si>
  <si>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</si>
  <si>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</si>
  <si>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</si>
  <si>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</si>
  <si>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</si>
  <si>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</si>
  <si>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</si>
  <si>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</si>
  <si>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</si>
  <si>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</si>
  <si>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</si>
  <si>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</si>
  <si>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</si>
  <si>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</si>
  <si>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</si>
  <si>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</si>
  <si>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</si>
  <si>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</si>
  <si>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</si>
  <si>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</si>
  <si>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</si>
  <si>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</si>
  <si>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</si>
  <si>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</si>
  <si>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</si>
  <si>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</si>
  <si>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</si>
  <si>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</si>
  <si>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</si>
  <si>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</si>
  <si>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</si>
  <si>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</si>
  <si>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</si>
  <si>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</si>
  <si>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</si>
  <si>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</si>
  <si>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</si>
  <si>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</si>
  <si>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</si>
  <si>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</si>
  <si>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</si>
  <si>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</si>
  <si>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</si>
  <si>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</si>
  <si>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</si>
  <si>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</si>
  <si>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</si>
  <si>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</si>
  <si>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</si>
  <si>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</si>
  <si>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</si>
  <si>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</si>
  <si>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</si>
  <si>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</si>
  <si>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</si>
  <si>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</si>
  <si>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</si>
  <si>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</si>
  <si>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</si>
  <si>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</si>
  <si>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</si>
  <si>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</si>
  <si>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</si>
  <si>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</si>
  <si>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</si>
  <si>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</si>
  <si>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</si>
  <si>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</si>
  <si>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</si>
  <si>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</si>
  <si>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</si>
  <si>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</si>
  <si>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</si>
  <si>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</si>
  <si>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</si>
  <si>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</si>
  <si>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</si>
  <si>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</si>
  <si>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</si>
  <si>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</si>
  <si>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</si>
  <si>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</si>
  <si>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</si>
  <si>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</si>
  <si>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</si>
  <si>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</si>
  <si>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</si>
  <si>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</si>
  <si>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</si>
  <si>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</si>
  <si>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</si>
  <si>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</si>
  <si>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</si>
  <si>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</si>
  <si>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</si>
  <si>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</si>
  <si>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</si>
  <si>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</si>
  <si>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</si>
  <si>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</si>
  <si>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</si>
  <si>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</si>
  <si>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</si>
  <si>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</si>
  <si>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</si>
  <si>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</si>
  <si>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</si>
  <si>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</si>
  <si>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</si>
  <si>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</si>
  <si>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</si>
  <si>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</si>
  <si>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</si>
  <si>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</si>
  <si>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</si>
  <si>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</si>
  <si>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</si>
  <si>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</si>
  <si>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</si>
  <si>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</si>
  <si>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</si>
  <si>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</si>
  <si>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</si>
  <si>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</si>
  <si>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</si>
  <si>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</si>
  <si>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</si>
  <si>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</si>
  <si>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</si>
  <si>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</si>
  <si>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</si>
  <si>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</si>
  <si>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</si>
  <si>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</si>
  <si>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</si>
  <si>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</si>
  <si>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</si>
  <si>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</si>
  <si>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</si>
  <si>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</si>
  <si>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</si>
  <si>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</si>
  <si>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</si>
  <si>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</si>
  <si>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</si>
  <si>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</si>
  <si>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</si>
  <si>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</si>
  <si>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</si>
  <si>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</si>
  <si>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</si>
  <si>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</si>
  <si>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</si>
  <si>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</si>
  <si>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</si>
  <si>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</si>
  <si>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</si>
  <si>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</si>
  <si>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</si>
  <si>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</si>
  <si>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</si>
  <si>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</si>
  <si>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</si>
  <si>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</si>
  <si>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</si>
  <si>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</si>
  <si>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</si>
  <si>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</si>
  <si>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</si>
  <si>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</si>
  <si>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</si>
  <si>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</si>
  <si>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</si>
  <si>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</si>
  <si>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</si>
  <si>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</si>
  <si>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</si>
  <si>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</si>
  <si>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</si>
  <si>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</si>
  <si>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</si>
  <si>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</si>
  <si>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</si>
  <si>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</si>
  <si>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</si>
  <si>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</si>
  <si>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</si>
  <si>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</si>
  <si>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</si>
  <si>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</si>
  <si>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</si>
  <si>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</si>
  <si>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</si>
  <si>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</si>
  <si>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</si>
  <si>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</si>
  <si>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</si>
  <si>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</si>
  <si>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</si>
  <si>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</si>
  <si>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</si>
  <si>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</si>
  <si>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</si>
  <si>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</si>
  <si>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</si>
  <si>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</si>
  <si>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</si>
  <si>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</si>
  <si>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</si>
  <si>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</si>
  <si>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</si>
  <si>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</si>
  <si>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</si>
  <si>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</si>
  <si>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</si>
  <si>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</si>
  <si>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</si>
  <si>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</si>
  <si>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</si>
  <si>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</si>
  <si>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</si>
  <si>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</si>
  <si>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</si>
  <si>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</si>
  <si>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</si>
  <si>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</si>
  <si>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</si>
  <si>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</si>
  <si>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</si>
  <si>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</si>
  <si>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</si>
  <si>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</si>
  <si>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</si>
  <si>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</si>
  <si>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</si>
  <si>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</si>
  <si>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</si>
  <si>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</si>
  <si>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</si>
  <si>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</si>
  <si>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</si>
  <si>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</si>
  <si>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</si>
  <si>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</si>
  <si>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</si>
  <si>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</si>
  <si>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</si>
  <si>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</si>
  <si>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</si>
  <si>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</si>
  <si>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</si>
  <si>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</si>
  <si>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</si>
  <si>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</si>
  <si>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</si>
  <si>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</si>
  <si>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</si>
  <si>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</si>
  <si>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</si>
  <si>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</si>
  <si>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</si>
  <si>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</si>
  <si>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</si>
  <si>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</si>
  <si>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</si>
  <si>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</si>
  <si>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</si>
  <si>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</si>
  <si>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</si>
  <si>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</si>
  <si>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</si>
  <si>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</si>
  <si>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</si>
  <si>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</si>
  <si>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</si>
  <si>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</si>
  <si>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</si>
  <si>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</si>
  <si>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</si>
  <si>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</si>
  <si>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</si>
  <si>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</si>
  <si>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</si>
  <si>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</si>
  <si>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</si>
  <si>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</si>
  <si>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</si>
  <si>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</si>
  <si>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</si>
  <si>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</si>
  <si>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</si>
  <si>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</si>
  <si>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</si>
  <si>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</si>
  <si>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</si>
  <si>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</si>
  <si>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</si>
  <si>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</si>
  <si>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</si>
  <si>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</si>
  <si>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</si>
  <si>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</si>
  <si>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</si>
  <si>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</si>
  <si>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</si>
  <si>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</si>
  <si>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</si>
  <si>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</si>
  <si>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</si>
  <si>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</si>
  <si>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</si>
  <si>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</si>
  <si>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</si>
  <si>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</si>
  <si>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</si>
  <si>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</si>
  <si>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</si>
  <si>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</si>
  <si>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</si>
  <si>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</si>
  <si>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</si>
  <si>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</si>
  <si>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</si>
  <si>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</si>
  <si>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</si>
  <si>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</si>
  <si>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</si>
  <si>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</si>
  <si>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</si>
  <si>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</si>
  <si>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</si>
  <si>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</si>
  <si>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</si>
  <si>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</si>
  <si>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</si>
  <si>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</si>
  <si>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</si>
  <si>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</si>
  <si>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</si>
  <si>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</si>
  <si>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</si>
  <si>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</si>
  <si>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</si>
  <si>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</si>
  <si>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</si>
  <si>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</si>
  <si>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</si>
  <si>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</si>
  <si>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</si>
  <si>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</si>
  <si>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</si>
  <si>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</si>
  <si>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</si>
  <si>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</si>
  <si>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</si>
  <si>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</si>
  <si>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</si>
  <si>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</si>
  <si>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</si>
  <si>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</si>
  <si>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</si>
  <si>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</si>
  <si>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</si>
  <si>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</si>
  <si>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</si>
  <si>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</si>
  <si>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</si>
  <si>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</si>
  <si>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</si>
  <si>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</si>
  <si>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</si>
  <si>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</si>
  <si>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</si>
  <si>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</si>
  <si>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</si>
  <si>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</si>
  <si>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</si>
  <si>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</si>
  <si>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</si>
  <si>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</si>
  <si>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</si>
  <si>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</si>
  <si>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</si>
  <si>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</si>
  <si>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</si>
  <si>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</si>
  <si>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</si>
  <si>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</si>
  <si>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</si>
  <si>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</si>
  <si>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</si>
  <si>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</si>
  <si>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</si>
  <si>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</si>
  <si>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</si>
  <si>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</si>
  <si>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</si>
  <si>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</si>
  <si>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</si>
  <si>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</si>
  <si>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</si>
  <si>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</si>
  <si>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</si>
  <si>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</si>
  <si>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</si>
  <si>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</si>
  <si>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</si>
  <si>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</si>
  <si>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</si>
  <si>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</si>
  <si>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</si>
  <si>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</si>
  <si>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</si>
  <si>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</si>
  <si>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</si>
  <si>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</si>
  <si>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</si>
  <si>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</si>
  <si>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</si>
  <si>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</si>
  <si>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</si>
  <si>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</si>
  <si>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</si>
  <si>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</si>
  <si>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</si>
  <si>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</si>
  <si>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</si>
  <si>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</si>
  <si>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</si>
  <si>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</si>
  <si>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</si>
  <si>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</si>
  <si>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</si>
  <si>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</si>
  <si>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</si>
  <si>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</si>
  <si>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</si>
  <si>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</si>
  <si>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</si>
  <si>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</si>
  <si>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</si>
  <si>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</si>
  <si>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</si>
  <si>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</si>
  <si>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</si>
  <si>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</si>
  <si>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</si>
  <si>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</si>
  <si>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</si>
  <si>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</si>
  <si>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</si>
  <si>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</si>
  <si>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</si>
  <si>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</si>
  <si>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</si>
  <si>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</si>
  <si>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</si>
  <si>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</si>
  <si>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</si>
  <si>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</si>
  <si>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</si>
  <si>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</si>
  <si>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</si>
  <si>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</si>
  <si>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</si>
  <si>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</si>
  <si>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</si>
  <si>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</si>
  <si>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</si>
  <si>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</si>
  <si>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</si>
  <si>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</si>
  <si>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</si>
  <si>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</si>
  <si>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</si>
  <si>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</si>
  <si>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</si>
  <si>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</si>
  <si>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</si>
  <si>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</si>
  <si>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</si>
  <si>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</si>
  <si>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</si>
  <si>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</si>
  <si>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</si>
  <si>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</si>
  <si>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</si>
  <si>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</si>
  <si>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</si>
  <si>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</si>
  <si>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</si>
  <si>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</si>
  <si>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</si>
  <si>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</si>
  <si>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</si>
  <si>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</si>
  <si>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</si>
  <si>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</si>
  <si>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</si>
  <si>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</si>
  <si>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</si>
  <si>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</si>
  <si>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</si>
  <si>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</si>
  <si>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</si>
  <si>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</si>
  <si>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</si>
  <si>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</si>
  <si>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</si>
  <si>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</si>
  <si>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</si>
  <si>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</si>
  <si>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</si>
  <si>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</si>
  <si>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</si>
  <si>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</si>
  <si>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</si>
  <si>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</si>
  <si>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</si>
  <si>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</si>
  <si>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</si>
  <si>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</si>
  <si>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</si>
  <si>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</si>
  <si>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</si>
  <si>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</si>
  <si>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</si>
  <si>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</si>
  <si>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</si>
  <si>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</si>
  <si>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</si>
  <si>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</si>
  <si>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</si>
  <si>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</si>
  <si>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</si>
  <si>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</si>
  <si>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</si>
  <si>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</si>
  <si>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</si>
  <si>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</si>
  <si>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</si>
  <si>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</si>
  <si>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</si>
  <si>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</si>
  <si>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</si>
  <si>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</si>
  <si>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</si>
  <si>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</si>
  <si>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</si>
  <si>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</si>
  <si>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</si>
  <si>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</si>
  <si>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</si>
  <si>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</si>
  <si>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</si>
  <si>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</si>
  <si>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</si>
  <si>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</si>
  <si>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</si>
  <si>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</si>
  <si>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</si>
  <si>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</si>
  <si>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</si>
  <si>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</si>
  <si>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</si>
  <si>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</si>
  <si>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</si>
  <si>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</si>
  <si>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</si>
  <si>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</si>
  <si>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</si>
  <si>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</si>
  <si>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</si>
  <si>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</si>
  <si>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</si>
  <si>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</si>
  <si>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</si>
  <si>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</si>
  <si>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</si>
  <si>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</si>
  <si>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</si>
  <si>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</si>
  <si>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</si>
  <si>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</si>
  <si>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</si>
  <si>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</si>
  <si>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</si>
  <si>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</si>
  <si>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</si>
  <si>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</si>
  <si>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</si>
  <si>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</si>
  <si>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</si>
  <si>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</si>
  <si>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</si>
  <si>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</si>
  <si>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</si>
  <si>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</si>
  <si>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</si>
  <si>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</si>
  <si>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</si>
  <si>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</si>
  <si>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</si>
  <si>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</si>
  <si>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</si>
  <si>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</si>
  <si>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</si>
  <si>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</si>
  <si>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</si>
  <si>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</si>
  <si>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</si>
  <si>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</si>
  <si>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</si>
  <si>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</si>
  <si>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</si>
  <si>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</si>
  <si>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</si>
  <si>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</si>
  <si>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</si>
  <si>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</si>
  <si>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</si>
  <si>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</si>
  <si>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</si>
  <si>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</si>
  <si>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</si>
  <si>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</si>
  <si>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</si>
  <si>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</si>
  <si>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</si>
  <si>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</si>
  <si>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</si>
  <si>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</si>
  <si>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</si>
  <si>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</si>
  <si>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</si>
  <si>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</si>
  <si>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</si>
  <si>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</si>
  <si>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</si>
  <si>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</si>
  <si>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</si>
  <si>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</si>
  <si>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</si>
  <si>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</si>
  <si>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</si>
  <si>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</si>
  <si>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</si>
  <si>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</si>
  <si>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</si>
  <si>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</si>
  <si>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</si>
  <si>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</si>
  <si>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</si>
  <si>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</si>
  <si>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</si>
  <si>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</si>
  <si>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</si>
  <si>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</si>
  <si>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</si>
  <si>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</si>
  <si>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</si>
  <si>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</si>
  <si>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</si>
  <si>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</si>
  <si>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</si>
  <si>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</si>
  <si>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</si>
  <si>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</si>
  <si>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</si>
  <si>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</si>
  <si>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</si>
  <si>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</si>
  <si>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</si>
  <si>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</si>
  <si>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</si>
  <si>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</si>
  <si>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</si>
  <si>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</si>
  <si>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</si>
  <si>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</si>
  <si>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</si>
  <si>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</si>
  <si>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</si>
  <si>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</si>
  <si>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</si>
  <si>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</si>
  <si>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</si>
  <si>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</si>
  <si>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</si>
  <si>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</si>
  <si>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</si>
  <si>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</si>
  <si>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</si>
  <si>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</si>
  <si>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</si>
  <si>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</si>
  <si>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</si>
  <si>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</si>
  <si>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</si>
  <si>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</si>
  <si>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</si>
  <si>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</si>
  <si>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</si>
  <si>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</si>
  <si>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</si>
  <si>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</si>
  <si>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</si>
  <si>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</si>
  <si>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</si>
  <si>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</si>
  <si>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</si>
  <si>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</si>
  <si>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</si>
  <si>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</si>
  <si>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</si>
  <si>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</si>
  <si>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</si>
  <si>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</si>
  <si>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</si>
  <si>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</si>
  <si>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</si>
  <si>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</si>
  <si>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</si>
  <si>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</si>
  <si>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</si>
  <si>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</si>
  <si>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</si>
  <si>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</si>
  <si>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</si>
  <si>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</si>
  <si>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</si>
  <si>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</si>
  <si>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</si>
  <si>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</si>
  <si>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</si>
  <si>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</si>
  <si>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</si>
  <si>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</si>
  <si>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</si>
  <si>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</si>
  <si>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</si>
  <si>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</si>
  <si>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</si>
  <si>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</si>
  <si>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</si>
  <si>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</si>
  <si>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</si>
  <si>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</si>
  <si>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</si>
  <si>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</si>
  <si>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</si>
  <si>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</si>
  <si>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</si>
  <si>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</si>
  <si>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</si>
  <si>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</si>
  <si>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</si>
  <si>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</si>
  <si>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</si>
  <si>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</si>
  <si>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</si>
  <si>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</si>
  <si>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</si>
  <si>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</si>
  <si>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</si>
  <si>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</si>
  <si>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</si>
  <si>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</si>
  <si>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</si>
  <si>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</si>
  <si>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</si>
  <si>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</si>
  <si>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</si>
  <si>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</si>
  <si>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</si>
  <si>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</si>
  <si>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</si>
  <si>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</si>
  <si>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</si>
  <si>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</si>
  <si>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</si>
  <si>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</si>
  <si>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</si>
  <si>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</si>
  <si>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</si>
  <si>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</si>
  <si>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</si>
  <si>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</si>
  <si>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</si>
  <si>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</si>
  <si>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</si>
  <si>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</si>
  <si>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</si>
  <si>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</si>
  <si>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</si>
  <si>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</si>
  <si>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</si>
  <si>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</si>
  <si>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</si>
  <si>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</si>
  <si>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</si>
  <si>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</si>
  <si>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</si>
  <si>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</si>
  <si>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</si>
  <si>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</si>
  <si>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</si>
  <si>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</si>
  <si>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</si>
  <si>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</si>
  <si>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</si>
  <si>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</si>
  <si>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</si>
  <si>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</si>
  <si>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</si>
  <si>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</si>
  <si>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</si>
  <si>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</si>
  <si>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</si>
  <si>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</si>
  <si>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</si>
  <si>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</si>
  <si>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</si>
  <si>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</si>
  <si>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</si>
  <si>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</si>
  <si>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</si>
  <si>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</si>
  <si>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</si>
  <si>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</si>
  <si>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</si>
  <si>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</si>
  <si>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</si>
  <si>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</si>
  <si>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</si>
  <si>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</si>
  <si>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</si>
  <si>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</si>
  <si>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</si>
  <si>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</si>
  <si>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</si>
  <si>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</si>
  <si>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</si>
  <si>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</si>
  <si>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</si>
  <si>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</si>
  <si>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</si>
  <si>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</si>
  <si>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</si>
  <si>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</si>
  <si>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</si>
  <si>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</si>
  <si>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</si>
  <si>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</si>
  <si>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</si>
  <si>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</si>
  <si>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</si>
  <si>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</si>
  <si>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</si>
  <si>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</si>
  <si>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</si>
  <si>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</si>
  <si>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</si>
  <si>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</si>
  <si>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</si>
  <si>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</si>
  <si>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</si>
  <si>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</si>
  <si>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</si>
  <si>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</si>
  <si>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</si>
  <si>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</si>
  <si>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</si>
  <si>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</si>
  <si>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</si>
  <si>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</si>
  <si>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</si>
  <si>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</si>
  <si>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</si>
  <si>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</si>
  <si>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</si>
  <si>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</si>
  <si>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</si>
  <si>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</si>
  <si>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</si>
  <si>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</si>
  <si>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</si>
  <si>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</si>
  <si>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</si>
  <si>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</si>
  <si>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</si>
  <si>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</si>
  <si>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</si>
  <si>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</si>
  <si>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</si>
  <si>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</si>
  <si>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</si>
  <si>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</si>
  <si>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</si>
  <si>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</si>
  <si>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</si>
  <si>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</si>
  <si>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</si>
  <si>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</si>
  <si>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</si>
  <si>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</si>
  <si>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</si>
  <si>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</si>
  <si>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</si>
  <si>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</si>
  <si>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</si>
  <si>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</si>
  <si>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</si>
  <si>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</si>
  <si>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</si>
  <si>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</si>
  <si>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</si>
  <si>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</si>
  <si>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</si>
  <si>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</si>
  <si>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</si>
  <si>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</si>
  <si>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</si>
  <si>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</si>
  <si>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</si>
  <si>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</si>
  <si>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</si>
  <si>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</si>
  <si>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</si>
  <si>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</si>
  <si>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</si>
  <si>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</si>
  <si>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</si>
  <si>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</si>
  <si>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</si>
  <si>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</si>
  <si>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</si>
  <si>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</si>
  <si>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</si>
  <si>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</si>
  <si>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</si>
  <si>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</si>
  <si>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</si>
  <si>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</si>
  <si>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</si>
  <si>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</si>
  <si>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</si>
  <si>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</si>
  <si>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</si>
  <si>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</si>
  <si>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</si>
  <si>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</si>
  <si>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</si>
  <si>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</si>
  <si>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</si>
  <si>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</si>
  <si>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</si>
  <si>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</si>
  <si>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</si>
  <si>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</si>
  <si>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</si>
  <si>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</si>
  <si>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</si>
  <si>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</si>
  <si>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</si>
  <si>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</si>
  <si>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</si>
  <si>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</si>
  <si>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</si>
  <si>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</si>
  <si>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</si>
  <si>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</si>
  <si>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</si>
  <si>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</si>
  <si>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</si>
  <si>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</si>
  <si>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</si>
  <si>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</si>
  <si>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</si>
  <si>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</si>
  <si>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</si>
  <si>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</si>
  <si>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</si>
  <si>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</si>
  <si>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</si>
  <si>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</si>
  <si>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</si>
  <si>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</si>
  <si>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</si>
  <si>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</si>
  <si>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</si>
  <si>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</si>
  <si>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</si>
  <si>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</si>
  <si>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</si>
  <si>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</si>
  <si>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</si>
  <si>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</si>
  <si>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</si>
  <si>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</si>
  <si>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</si>
  <si>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</si>
  <si>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</si>
  <si>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</si>
  <si>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</si>
  <si>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</si>
  <si>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</si>
  <si>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</si>
  <si>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</si>
  <si>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</si>
  <si>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</si>
  <si>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</si>
  <si>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</si>
  <si>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</si>
  <si>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</si>
  <si>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</si>
  <si>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</si>
  <si>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</si>
  <si>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</si>
  <si>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</si>
  <si>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</si>
  <si>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</si>
  <si>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</si>
  <si>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</si>
  <si>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</si>
  <si>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</si>
  <si>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</si>
  <si>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</si>
  <si>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</si>
  <si>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</si>
  <si>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</si>
  <si>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</si>
  <si>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</si>
  <si>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</si>
  <si>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</si>
  <si>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</si>
  <si>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</si>
  <si>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</si>
  <si>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</si>
  <si>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</si>
  <si>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</si>
  <si>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</si>
  <si>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</si>
  <si>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</si>
  <si>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</si>
  <si>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</si>
  <si>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</si>
  <si>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</si>
  <si>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</si>
  <si>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</si>
  <si>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</si>
  <si>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</si>
  <si>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</si>
  <si>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</si>
  <si>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</si>
  <si>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</si>
  <si>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</si>
  <si>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</si>
  <si>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</si>
  <si>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</si>
  <si>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</si>
  <si>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</si>
  <si>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</si>
  <si>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</si>
  <si>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</si>
  <si>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</si>
  <si>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</si>
  <si>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</si>
  <si>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</si>
  <si>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</si>
  <si>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</si>
  <si>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</si>
  <si>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</si>
  <si>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</si>
  <si>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</si>
  <si>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</si>
  <si>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</si>
  <si>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</si>
  <si>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</si>
  <si>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</si>
  <si>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</si>
  <si>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</si>
  <si>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</si>
  <si>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</si>
  <si>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</si>
  <si>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</si>
  <si>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</si>
  <si>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</si>
  <si>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</si>
  <si>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</si>
  <si>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</si>
  <si>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</si>
  <si>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</si>
  <si>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</si>
  <si>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</si>
  <si>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</si>
  <si>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</si>
  <si>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</si>
  <si>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</si>
  <si>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</si>
  <si>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</si>
  <si>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</si>
  <si>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</si>
  <si>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</si>
  <si>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</si>
  <si>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</si>
  <si>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</si>
  <si>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</si>
  <si>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</si>
  <si>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</si>
  <si>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</si>
  <si>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</si>
  <si>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</si>
  <si>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</si>
  <si>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</si>
  <si>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</si>
  <si>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</si>
  <si>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</si>
  <si>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</si>
  <si>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</si>
  <si>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</si>
  <si>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</si>
  <si>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</si>
  <si>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</si>
  <si>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</si>
  <si>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</si>
  <si>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</si>
  <si>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</si>
  <si>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</si>
  <si>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</si>
  <si>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</si>
  <si>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</si>
  <si>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</si>
  <si>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</si>
  <si>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</si>
  <si>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</si>
  <si>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</si>
  <si>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</si>
  <si>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</si>
  <si>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</si>
  <si>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</si>
  <si>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</si>
  <si>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</si>
  <si>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</si>
  <si>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</si>
  <si>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</si>
  <si>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</si>
  <si>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</si>
  <si>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</si>
  <si>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</si>
  <si>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</si>
  <si>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</si>
  <si>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</si>
  <si>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</si>
  <si>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</si>
  <si>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</si>
  <si>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</si>
  <si>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</si>
  <si>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</si>
  <si>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</si>
  <si>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</si>
  <si>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</si>
  <si>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</si>
  <si>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</si>
  <si>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</si>
  <si>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</si>
  <si>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</si>
  <si>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</si>
  <si>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</si>
  <si>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</si>
  <si>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</si>
  <si>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</si>
  <si>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</si>
  <si>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</si>
  <si>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</si>
  <si>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</si>
  <si>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</si>
  <si>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</si>
  <si>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</si>
  <si>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</si>
  <si>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</si>
  <si>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</si>
  <si>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</si>
  <si>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</si>
  <si>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</si>
  <si>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</si>
  <si>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</si>
  <si>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</si>
  <si>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</si>
  <si>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</si>
  <si>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</si>
  <si>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</si>
  <si>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</si>
  <si>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</si>
  <si>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</si>
  <si>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</si>
  <si>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</si>
  <si>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</si>
  <si>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</si>
  <si>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</si>
  <si>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</si>
  <si>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</si>
  <si>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</si>
  <si>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</si>
  <si>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</si>
  <si>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</si>
  <si>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</si>
  <si>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</si>
  <si>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</si>
  <si>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</si>
  <si>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</si>
  <si>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</si>
  <si>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</si>
  <si>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</si>
  <si>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</si>
  <si>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</si>
  <si>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</si>
  <si>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</si>
  <si>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</si>
  <si>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</si>
  <si>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</si>
  <si>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</si>
  <si>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</si>
  <si>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</si>
  <si>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</si>
  <si>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</si>
  <si>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</si>
  <si>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</si>
  <si>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</si>
  <si>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</si>
  <si>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</si>
  <si>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</si>
  <si>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</si>
  <si>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</si>
  <si>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</si>
  <si>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</si>
  <si>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</si>
  <si>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</si>
  <si>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</si>
  <si>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</si>
  <si>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</si>
  <si>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</si>
  <si>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</si>
  <si>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</si>
  <si>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</si>
  <si>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</si>
  <si>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</si>
  <si>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</si>
  <si>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</si>
  <si>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</si>
  <si>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</si>
  <si>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</si>
  <si>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</si>
  <si>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</si>
  <si>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</si>
  <si>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</si>
  <si>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</si>
  <si>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</si>
  <si>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</si>
  <si>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</si>
  <si>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</si>
  <si>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</si>
  <si>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</si>
  <si>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</si>
  <si>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</si>
  <si>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</si>
  <si>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</si>
  <si>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</si>
  <si>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</si>
  <si>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</si>
  <si>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</si>
  <si>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</si>
  <si>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</si>
  <si>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</si>
  <si>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</si>
  <si>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</si>
  <si>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</si>
  <si>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</si>
  <si>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</si>
  <si>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</si>
  <si>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</si>
  <si>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</si>
  <si>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</si>
  <si>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</si>
  <si>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</si>
  <si>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</si>
  <si>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</si>
  <si>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</si>
  <si>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</si>
  <si>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</si>
  <si>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</si>
  <si>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</si>
  <si>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</si>
  <si>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</si>
  <si>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</si>
  <si>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</si>
  <si>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</si>
  <si>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</si>
  <si>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</si>
  <si>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</si>
  <si>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</si>
  <si>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</si>
  <si>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</si>
  <si>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</si>
  <si>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</si>
  <si>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</si>
  <si>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</si>
  <si>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</si>
  <si>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</si>
  <si>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</si>
  <si>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</si>
  <si>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</si>
  <si>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</si>
  <si>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</si>
  <si>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</si>
  <si>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</si>
  <si>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</si>
  <si>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</si>
  <si>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</si>
  <si>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</si>
  <si>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</si>
  <si>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</si>
  <si>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</si>
  <si>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</si>
  <si>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</si>
  <si>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</si>
  <si>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</si>
  <si>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</si>
  <si>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</si>
  <si>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</si>
  <si>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</si>
  <si>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</si>
  <si>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</si>
  <si>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</si>
  <si>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</si>
  <si>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</si>
  <si>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</si>
  <si>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</si>
  <si>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</si>
  <si>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</si>
  <si>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</si>
  <si>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</si>
  <si>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</si>
  <si>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</si>
  <si>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</si>
  <si>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</si>
  <si>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</si>
  <si>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</si>
  <si>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</si>
  <si>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</si>
  <si>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</si>
  <si>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</si>
  <si>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</si>
  <si>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</si>
  <si>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</si>
  <si>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</si>
  <si>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</si>
  <si>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</si>
  <si>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</si>
  <si>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</si>
  <si>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</si>
  <si>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</si>
  <si>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</si>
  <si>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</si>
  <si>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</si>
  <si>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</si>
  <si>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</si>
  <si>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</si>
  <si>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</si>
  <si>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</si>
  <si>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</si>
  <si>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</si>
  <si>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</si>
  <si>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</si>
  <si>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</si>
  <si>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</si>
  <si>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</si>
  <si>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</si>
  <si>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</si>
  <si>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</si>
  <si>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</si>
  <si>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</si>
  <si>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</si>
  <si>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</si>
  <si>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</si>
  <si>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</si>
  <si>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</si>
  <si>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</si>
  <si>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</si>
  <si>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</si>
  <si>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</si>
  <si>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</si>
  <si>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</si>
  <si>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</si>
  <si>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</si>
  <si>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</si>
  <si>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</si>
  <si>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</si>
  <si>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</si>
  <si>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</si>
  <si>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</si>
  <si>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</si>
  <si>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</si>
  <si>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</si>
  <si>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</si>
  <si>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</si>
  <si>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</si>
  <si>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</si>
  <si>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</si>
  <si>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</si>
  <si>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</si>
  <si>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</si>
  <si>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</si>
  <si>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</si>
  <si>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</si>
  <si>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</si>
  <si>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</si>
  <si>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</si>
  <si>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</si>
  <si>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</si>
  <si>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</si>
  <si>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</si>
  <si>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</si>
  <si>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</si>
  <si>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</si>
  <si>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</si>
  <si>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</si>
  <si>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</si>
  <si>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</si>
  <si>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</si>
  <si>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</si>
  <si>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</si>
  <si>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</si>
  <si>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</si>
  <si>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</si>
  <si>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</si>
  <si>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</si>
  <si>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</si>
  <si>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</si>
  <si>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</si>
  <si>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</si>
  <si>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</si>
  <si>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</si>
  <si>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</si>
  <si>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</si>
  <si>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</si>
  <si>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</si>
  <si>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</si>
  <si>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</si>
  <si>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</si>
  <si>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</si>
  <si>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</si>
  <si>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</si>
  <si>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</si>
  <si>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</si>
  <si>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</si>
  <si>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</si>
  <si>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</si>
  <si>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</si>
  <si>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</si>
  <si>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</si>
  <si>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</si>
  <si>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</si>
  <si>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</si>
  <si>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</si>
  <si>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</si>
  <si>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</si>
  <si>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</si>
  <si>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</si>
  <si>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</si>
  <si>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</si>
  <si>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</si>
  <si>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</si>
  <si>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</si>
  <si>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</si>
  <si>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</si>
  <si>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</si>
  <si>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</si>
  <si>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</si>
  <si>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</si>
  <si>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</si>
  <si>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</si>
  <si>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</si>
  <si>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</si>
  <si>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</si>
  <si>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</si>
  <si>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</si>
  <si>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</si>
  <si>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</si>
  <si>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</si>
  <si>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</si>
  <si>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</si>
  <si>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</si>
  <si>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</si>
  <si>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</si>
  <si>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</si>
  <si>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</si>
  <si>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</si>
  <si>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</si>
  <si>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</si>
  <si>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</si>
  <si>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</si>
  <si>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</si>
  <si>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</si>
  <si>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</si>
  <si>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</si>
  <si>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</si>
  <si>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</si>
  <si>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</si>
  <si>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</si>
  <si>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</si>
  <si>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</si>
  <si>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</si>
  <si>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</si>
  <si>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</si>
  <si>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</si>
  <si>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</si>
  <si>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</si>
  <si>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</si>
  <si>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</si>
  <si>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</si>
  <si>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</si>
  <si>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</si>
  <si>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</si>
  <si>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</si>
  <si>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</si>
  <si>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</si>
  <si>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</si>
  <si>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</si>
  <si>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</si>
  <si>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</si>
  <si>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</si>
  <si>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</si>
  <si>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</si>
  <si>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</si>
  <si>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</si>
  <si>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</si>
  <si>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</si>
  <si>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</si>
  <si>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</si>
  <si>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</si>
  <si>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</si>
  <si>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</si>
  <si>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</si>
  <si>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</si>
  <si>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</si>
  <si>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</si>
  <si>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</si>
  <si>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</si>
  <si>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</si>
  <si>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</si>
  <si>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</si>
  <si>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</si>
  <si>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</si>
  <si>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</si>
  <si>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</si>
  <si>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</si>
  <si>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</si>
  <si>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</si>
  <si>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</si>
  <si>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</si>
  <si>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</si>
  <si>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</si>
  <si>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</si>
  <si>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</si>
  <si>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</si>
  <si>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</si>
  <si>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</si>
  <si>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</si>
  <si>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</si>
  <si>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</si>
  <si>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</si>
  <si>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</si>
  <si>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</si>
  <si>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</si>
  <si>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</si>
  <si>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</si>
  <si>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</si>
  <si>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</si>
  <si>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</si>
  <si>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</si>
  <si>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</si>
  <si>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</si>
  <si>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</si>
  <si>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</si>
  <si>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</si>
  <si>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</si>
  <si>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</si>
  <si>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</si>
  <si>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</si>
  <si>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</si>
  <si>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</si>
  <si>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</si>
  <si>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</si>
  <si>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</si>
  <si>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</si>
  <si>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</si>
  <si>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</si>
  <si>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</si>
  <si>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</si>
  <si>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</si>
  <si>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</si>
  <si>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</si>
  <si>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</si>
  <si>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</si>
  <si>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</si>
  <si>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</si>
  <si>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</si>
  <si>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</si>
  <si>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</si>
  <si>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</si>
  <si>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</si>
  <si>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</si>
  <si>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</si>
  <si>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</si>
  <si>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</si>
  <si>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</si>
  <si>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</si>
  <si>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</si>
  <si>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</si>
  <si>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</si>
  <si>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</si>
  <si>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</si>
  <si>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</si>
  <si>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</si>
  <si>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</si>
  <si>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</si>
  <si>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</si>
  <si>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</si>
  <si>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</si>
  <si>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</si>
  <si>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</si>
  <si>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</si>
  <si>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</si>
  <si>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</si>
  <si>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</si>
  <si>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</si>
  <si>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</si>
  <si>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</si>
  <si>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</si>
  <si>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</si>
  <si>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</si>
  <si>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</si>
  <si>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</si>
  <si>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</si>
  <si>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</si>
  <si>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</si>
  <si>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</si>
  <si>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</si>
  <si>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</si>
  <si>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</si>
  <si>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</si>
  <si>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</si>
  <si>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</si>
  <si>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</si>
  <si>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</si>
  <si>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</si>
  <si>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</si>
  <si>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</si>
  <si>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</si>
  <si>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</si>
  <si>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</si>
  <si>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</si>
  <si>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</si>
  <si>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</si>
  <si>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</si>
  <si>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</si>
  <si>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</si>
  <si>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</si>
  <si>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</si>
  <si>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</si>
  <si>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</si>
  <si>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</si>
  <si>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</si>
  <si>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</si>
  <si>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</si>
  <si>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</si>
  <si>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</si>
  <si>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</si>
  <si>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</si>
  <si>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</si>
  <si>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</si>
  <si>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</si>
  <si>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</si>
  <si>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</si>
  <si>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</si>
  <si>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</si>
  <si>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</si>
  <si>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</si>
  <si>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</si>
  <si>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</si>
  <si>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</si>
  <si>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</si>
  <si>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</si>
  <si>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</si>
  <si>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</si>
  <si>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</si>
  <si>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</si>
  <si>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</si>
  <si>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</si>
  <si>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</si>
  <si>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</si>
  <si>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</si>
  <si>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</si>
  <si>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</si>
  <si>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</si>
  <si>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</si>
  <si>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</si>
  <si>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</si>
  <si>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</si>
  <si>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</si>
  <si>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</si>
  <si>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</si>
  <si>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</si>
  <si>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</si>
  <si>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</si>
  <si>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</si>
  <si>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</si>
  <si>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</si>
  <si>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</si>
  <si>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</si>
  <si>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</si>
  <si>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</si>
  <si>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</si>
  <si>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</si>
  <si>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</si>
  <si>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</si>
  <si>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</si>
  <si>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</si>
  <si>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</si>
  <si>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</si>
  <si>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</si>
  <si>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</si>
  <si>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</si>
  <si>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</si>
  <si>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</si>
  <si>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</si>
  <si>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</si>
  <si>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</si>
  <si>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</si>
  <si>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</si>
  <si>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</si>
  <si>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</si>
  <si>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</si>
  <si>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</si>
  <si>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</si>
  <si>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</si>
  <si>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</si>
  <si>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</si>
  <si>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</si>
  <si>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</si>
  <si>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</si>
  <si>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</si>
  <si>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</si>
  <si>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</si>
  <si>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</si>
  <si>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</si>
  <si>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</si>
  <si>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</si>
  <si>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</si>
  <si>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</si>
  <si>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</si>
  <si>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</si>
  <si>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</si>
  <si>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</si>
  <si>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</si>
  <si>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</si>
  <si>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</si>
  <si>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</si>
  <si>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</si>
  <si>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</si>
  <si>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</si>
  <si>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</si>
  <si>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</si>
  <si>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</si>
  <si>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</si>
  <si>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</si>
  <si>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</si>
  <si>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</si>
  <si>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</si>
  <si>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</si>
  <si>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</si>
  <si>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</si>
  <si>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</si>
  <si>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</si>
  <si>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</si>
  <si>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</si>
  <si>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</si>
  <si>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</si>
  <si>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</si>
  <si>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</si>
  <si>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</si>
  <si>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</si>
  <si>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</si>
  <si>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</si>
  <si>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</si>
  <si>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</si>
  <si>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</si>
  <si>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</si>
  <si>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</si>
  <si>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</si>
  <si>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</si>
  <si>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</si>
  <si>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</si>
  <si>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</si>
  <si>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</si>
  <si>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</si>
  <si>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</si>
  <si>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</si>
  <si>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</si>
  <si>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</si>
  <si>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</si>
  <si>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</si>
  <si>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</si>
  <si>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</si>
  <si>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</si>
  <si>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</si>
  <si>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</si>
  <si>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</si>
  <si>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</si>
  <si>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</si>
  <si>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</si>
  <si>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</si>
  <si>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</si>
  <si>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</si>
  <si>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</si>
  <si>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</si>
  <si>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</si>
  <si>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</si>
  <si>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</si>
  <si>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</si>
  <si>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</si>
  <si>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</si>
  <si>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</si>
  <si>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</si>
  <si>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</si>
  <si>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</si>
  <si>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</si>
  <si>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</si>
  <si>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</si>
  <si>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</si>
  <si>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</si>
  <si>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</si>
  <si>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</si>
  <si>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</si>
  <si>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</si>
  <si>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</si>
  <si>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</si>
  <si>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</si>
  <si>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</si>
  <si>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</si>
  <si>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</si>
  <si>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</si>
  <si>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</si>
  <si>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</si>
  <si>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</si>
  <si>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</si>
  <si>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</si>
  <si>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</si>
  <si>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</si>
  <si>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</si>
  <si>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</si>
  <si>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</si>
  <si>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</si>
  <si>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</si>
  <si>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</si>
  <si>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</si>
  <si>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</si>
  <si>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</si>
  <si>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</si>
  <si>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</si>
  <si>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</si>
  <si>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</si>
  <si>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</si>
  <si>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</si>
  <si>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</si>
  <si>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</si>
  <si>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</si>
  <si>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</si>
  <si>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</si>
  <si>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</si>
  <si>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</si>
  <si>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</si>
  <si>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</si>
  <si>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</si>
  <si>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</si>
  <si>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</si>
  <si>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</si>
  <si>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</si>
  <si>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</si>
  <si>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</si>
  <si>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</si>
  <si>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</si>
  <si>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</si>
  <si>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</si>
  <si>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</si>
  <si>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</si>
  <si>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</si>
  <si>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</si>
  <si>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</si>
  <si>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</si>
  <si>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</si>
  <si>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</si>
  <si>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</si>
  <si>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</si>
  <si>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</si>
  <si>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</si>
  <si>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</si>
  <si>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</si>
  <si>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</si>
  <si>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</si>
  <si>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</si>
  <si>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</si>
  <si>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</si>
  <si>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</si>
  <si>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</si>
  <si>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</si>
  <si>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</si>
  <si>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</si>
  <si>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</si>
  <si>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</si>
  <si>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</si>
  <si>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</si>
  <si>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</si>
  <si>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</si>
  <si>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</si>
  <si>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</si>
  <si>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</si>
  <si>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</si>
  <si>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</si>
  <si>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</si>
  <si>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</si>
  <si>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</si>
  <si>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</si>
  <si>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</si>
  <si>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</si>
  <si>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</si>
  <si>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</si>
  <si>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</si>
  <si>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</si>
  <si>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</si>
  <si>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</si>
  <si>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</si>
  <si>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</si>
  <si>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</si>
  <si>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</si>
  <si>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</si>
  <si>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</si>
  <si>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</si>
  <si>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</si>
  <si>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</si>
  <si>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</si>
  <si>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</si>
  <si>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</si>
  <si>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</si>
  <si>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</si>
  <si>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</si>
  <si>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</si>
  <si>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</si>
  <si>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</si>
  <si>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</si>
  <si>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</si>
  <si>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</si>
  <si>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</si>
  <si>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</si>
  <si>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</si>
  <si>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</si>
  <si>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</si>
  <si>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</si>
  <si>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</si>
  <si>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</si>
  <si>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</si>
  <si>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</si>
  <si>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</si>
  <si>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</si>
  <si>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</si>
  <si>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</si>
  <si>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</si>
  <si>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</si>
  <si>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</si>
  <si>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</si>
  <si>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</si>
  <si>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</si>
  <si>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</si>
  <si>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</si>
  <si>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</si>
  <si>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</si>
  <si>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</si>
  <si>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</si>
  <si>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</si>
  <si>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</si>
  <si>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</si>
  <si>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</si>
  <si>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</si>
  <si>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</si>
  <si>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</si>
  <si>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</si>
  <si>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</si>
  <si>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</si>
  <si>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</si>
  <si>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</si>
  <si>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</si>
  <si>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</si>
  <si>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</si>
  <si>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</si>
  <si>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</si>
  <si>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</si>
  <si>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</si>
  <si>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</si>
  <si>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</si>
  <si>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</si>
  <si>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</si>
  <si>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</si>
  <si>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</si>
  <si>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</si>
  <si>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</si>
  <si>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</si>
  <si>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</si>
  <si>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</si>
  <si>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</si>
  <si>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</si>
  <si>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</si>
  <si>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</si>
  <si>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</si>
  <si>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</si>
  <si>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</si>
  <si>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</si>
  <si>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</si>
  <si>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</si>
  <si>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</si>
  <si>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</si>
  <si>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</si>
  <si>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</si>
  <si>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</si>
  <si>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</si>
  <si>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</si>
  <si>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</si>
  <si>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</si>
  <si>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</si>
  <si>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</si>
  <si>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</si>
  <si>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</si>
  <si>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</si>
  <si>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</si>
  <si>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</si>
  <si>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</si>
  <si>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</si>
  <si>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</si>
  <si>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</si>
  <si>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</si>
  <si>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</si>
  <si>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</si>
  <si>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</si>
  <si>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</si>
  <si>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</si>
  <si>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</si>
  <si>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</si>
  <si>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</si>
  <si>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</si>
  <si>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</si>
  <si>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</si>
  <si>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</si>
  <si>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</si>
  <si>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</si>
  <si>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</si>
  <si>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</si>
  <si>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</si>
  <si>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</si>
  <si>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</si>
  <si>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</si>
  <si>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</si>
  <si>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</si>
  <si>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</si>
  <si>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</si>
  <si>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</si>
  <si>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</si>
  <si>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</si>
  <si>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</si>
  <si>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</si>
  <si>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</si>
  <si>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</si>
  <si>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</si>
  <si>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</si>
  <si>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</si>
  <si>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</si>
  <si>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</si>
  <si>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</si>
  <si>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</si>
  <si>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</si>
  <si>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</si>
  <si>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</si>
  <si>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</si>
  <si>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</si>
  <si>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</si>
  <si>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</si>
  <si>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</si>
  <si>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</si>
  <si>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</si>
  <si>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</si>
  <si>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</si>
  <si>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</si>
  <si>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</si>
  <si>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</si>
  <si>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</si>
  <si>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</si>
  <si>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</si>
  <si>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</si>
  <si>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</si>
  <si>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</si>
  <si>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</si>
  <si>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</si>
  <si>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</si>
  <si>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</si>
  <si>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</si>
  <si>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</si>
  <si>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</si>
  <si>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</si>
  <si>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</si>
  <si>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</si>
  <si>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</si>
  <si>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</si>
  <si>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</si>
  <si>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</si>
  <si>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</si>
  <si>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</si>
  <si>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</si>
  <si>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</si>
  <si>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</si>
  <si>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</si>
  <si>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</si>
  <si>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</si>
  <si>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</si>
  <si>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</si>
  <si>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</si>
  <si>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</si>
  <si>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</si>
  <si>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</si>
  <si>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</si>
  <si>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</si>
  <si>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</si>
  <si>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</si>
  <si>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</si>
  <si>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</si>
  <si>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</si>
  <si>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</si>
  <si>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</si>
  <si>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</si>
  <si>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</si>
  <si>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</si>
  <si>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</si>
  <si>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</si>
  <si>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</si>
  <si>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</si>
  <si>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</si>
  <si>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</si>
  <si>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</si>
  <si>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</si>
  <si>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</si>
  <si>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</si>
  <si>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</si>
  <si>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</si>
  <si>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</si>
  <si>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</si>
  <si>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</si>
  <si>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</si>
  <si>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</si>
  <si>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</si>
  <si>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</si>
  <si>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</si>
  <si>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</si>
  <si>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</si>
  <si>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</si>
  <si>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</si>
  <si>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</si>
  <si>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</si>
  <si>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</si>
  <si>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</si>
  <si>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</si>
  <si>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</si>
  <si>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</si>
  <si>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</si>
  <si>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</si>
  <si>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</si>
  <si>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</si>
  <si>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</si>
  <si>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</si>
  <si>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</si>
  <si>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</si>
  <si>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</si>
  <si>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</si>
  <si>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</si>
  <si>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</si>
  <si>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</si>
  <si>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</si>
  <si>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</si>
  <si>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</si>
  <si>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</si>
  <si>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</si>
  <si>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</si>
  <si>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</si>
  <si>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</si>
  <si>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</si>
  <si>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</si>
  <si>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</si>
  <si>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</si>
  <si>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</si>
  <si>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</si>
  <si>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</si>
  <si>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</si>
  <si>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</si>
  <si>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</si>
  <si>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</si>
  <si>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</si>
  <si>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</si>
  <si>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</si>
  <si>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</si>
  <si>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</si>
  <si>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</si>
  <si>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</si>
  <si>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</si>
  <si>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</si>
  <si>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</si>
  <si>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</si>
  <si>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</si>
  <si>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</si>
  <si>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</si>
  <si>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</si>
  <si>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</si>
  <si>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</si>
  <si>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</si>
  <si>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</si>
  <si>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</si>
  <si>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</si>
  <si>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</si>
  <si>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</si>
  <si>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</si>
  <si>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</si>
  <si>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</si>
  <si>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</si>
  <si>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</si>
  <si>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</si>
  <si>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</si>
  <si>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</si>
  <si>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</si>
  <si>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</si>
  <si>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</si>
  <si>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</si>
  <si>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</si>
  <si>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</si>
  <si>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</si>
  <si>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</si>
  <si>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</si>
  <si>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</si>
  <si>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</si>
  <si>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</si>
  <si>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</si>
  <si>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</si>
  <si>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</si>
  <si>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</si>
  <si>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</si>
  <si>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</si>
  <si>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</si>
  <si>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</si>
  <si>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</si>
  <si>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</si>
  <si>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</si>
  <si>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</si>
  <si>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</si>
  <si>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</si>
  <si>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</si>
  <si>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</si>
  <si>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</si>
  <si>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</si>
  <si>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</si>
  <si>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</si>
  <si>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</si>
  <si>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</si>
  <si>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</si>
  <si>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</si>
  <si>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</si>
  <si>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</si>
  <si>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</si>
  <si>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</si>
  <si>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</si>
  <si>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</si>
  <si>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</si>
  <si>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</si>
  <si>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</si>
  <si>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</si>
  <si>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</si>
  <si>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</si>
  <si>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</si>
  <si>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</si>
  <si>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</si>
  <si>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</si>
  <si>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</si>
  <si>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</si>
  <si>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</si>
  <si>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</si>
  <si>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</si>
  <si>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</si>
  <si>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</si>
  <si>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</si>
  <si>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</si>
  <si>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</si>
  <si>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</si>
  <si>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</si>
  <si>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</si>
  <si>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</si>
  <si>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</si>
  <si>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</si>
  <si>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</si>
  <si>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</si>
  <si>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</si>
  <si>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</si>
  <si>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</si>
  <si>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</si>
  <si>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</si>
  <si>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</si>
  <si>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</si>
  <si>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</si>
  <si>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</si>
  <si>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</si>
  <si>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</si>
  <si>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</si>
  <si>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</si>
  <si>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</si>
  <si>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</si>
  <si>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</si>
  <si>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</si>
  <si>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</si>
  <si>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</si>
  <si>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</si>
  <si>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</si>
  <si>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</si>
  <si>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</si>
  <si>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</si>
  <si>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</si>
  <si>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</si>
  <si>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</si>
  <si>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</si>
  <si>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</si>
  <si>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</si>
  <si>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</si>
  <si>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</si>
  <si>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</si>
  <si>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</si>
  <si>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</si>
  <si>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</si>
  <si>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</si>
  <si>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</si>
  <si>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</si>
  <si>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</si>
  <si>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</si>
  <si>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</si>
  <si>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</si>
  <si>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</si>
  <si>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</si>
  <si>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</si>
  <si>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</si>
  <si>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</si>
  <si>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</si>
  <si>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</si>
  <si>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</si>
  <si>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</si>
  <si>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</si>
  <si>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</si>
  <si>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</si>
  <si>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</si>
  <si>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</si>
  <si>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</si>
  <si>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</si>
  <si>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</si>
  <si>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</si>
  <si>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</si>
  <si>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</si>
  <si>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</si>
  <si>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</si>
  <si>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</si>
  <si>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</si>
  <si>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</si>
  <si>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</si>
  <si>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</si>
  <si>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</si>
  <si>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</si>
  <si>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</si>
  <si>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</si>
  <si>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</si>
  <si>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</si>
  <si>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</si>
  <si>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</si>
  <si>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</si>
  <si>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</si>
  <si>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</si>
  <si>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</si>
  <si>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</si>
  <si>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</si>
  <si>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</si>
  <si>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</si>
  <si>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</si>
  <si>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</si>
  <si>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</si>
  <si>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</si>
  <si>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</si>
  <si>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</si>
  <si>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</si>
  <si>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</si>
  <si>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</si>
  <si>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</si>
  <si>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</si>
  <si>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</si>
  <si>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</si>
  <si>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</si>
  <si>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</si>
  <si>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</si>
  <si>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</si>
  <si>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</si>
  <si>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</si>
  <si>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</si>
  <si>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</si>
  <si>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</si>
  <si>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</si>
  <si>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</si>
  <si>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</si>
  <si>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</si>
  <si>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</si>
  <si>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</si>
  <si>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</si>
  <si>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</si>
  <si>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</si>
  <si>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</si>
  <si>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</si>
  <si>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</si>
  <si>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</si>
  <si>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</si>
  <si>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</si>
  <si>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</si>
  <si>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</si>
  <si>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</si>
  <si>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</si>
  <si>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</si>
  <si>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</si>
  <si>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</si>
  <si>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</si>
  <si>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</si>
  <si>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</si>
  <si>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</si>
  <si>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</si>
  <si>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</si>
  <si>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</si>
  <si>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</si>
  <si>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</si>
  <si>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</si>
  <si>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</si>
  <si>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</si>
  <si>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</si>
  <si>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</si>
  <si>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</si>
  <si>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</si>
  <si>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</si>
  <si>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</si>
  <si>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</si>
  <si>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</si>
  <si>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</si>
  <si>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</si>
  <si>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</si>
  <si>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</si>
  <si>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</si>
  <si>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</si>
  <si>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</si>
  <si>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</si>
  <si>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</si>
  <si>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</si>
  <si>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</si>
  <si>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</si>
  <si>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</si>
  <si>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</si>
  <si>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</si>
  <si>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</si>
  <si>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</si>
  <si>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</si>
  <si>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</si>
  <si>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</si>
  <si>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</si>
  <si>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</si>
  <si>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</si>
  <si>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</si>
  <si>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</si>
  <si>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</si>
  <si>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</si>
  <si>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</si>
  <si>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</si>
  <si>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</si>
  <si>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</si>
  <si>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</si>
  <si>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</si>
  <si>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</si>
  <si>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</si>
  <si>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</si>
  <si>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</si>
  <si>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</si>
  <si>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</si>
  <si>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</si>
  <si>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</si>
  <si>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</si>
  <si>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</si>
  <si>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</si>
  <si>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</si>
  <si>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</si>
  <si>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</si>
  <si>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</si>
  <si>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</si>
  <si>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</si>
  <si>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</si>
  <si>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</si>
  <si>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</si>
  <si>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</si>
  <si>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</si>
  <si>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</si>
  <si>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</si>
  <si>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</si>
  <si>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</si>
  <si>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</si>
  <si>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</si>
  <si>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</si>
  <si>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</si>
  <si>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</si>
  <si>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</si>
  <si>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</si>
  <si>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</si>
  <si>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</si>
  <si>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</si>
  <si>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</si>
  <si>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</si>
  <si>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</si>
  <si>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</si>
  <si>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</si>
  <si>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</si>
  <si>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</si>
  <si>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</si>
  <si>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</si>
  <si>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</si>
  <si>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</si>
  <si>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</si>
  <si>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</si>
  <si>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</si>
  <si>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</si>
  <si>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</si>
  <si>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</si>
  <si>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</si>
  <si>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</si>
  <si>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</si>
  <si>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</si>
  <si>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</si>
  <si>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</si>
  <si>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</si>
  <si>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</si>
  <si>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</si>
  <si>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</si>
  <si>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</si>
  <si>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</si>
  <si>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</si>
  <si>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</si>
  <si>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</si>
  <si>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</si>
  <si>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</si>
  <si>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</si>
  <si>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</si>
  <si>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</si>
  <si>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</si>
  <si>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</si>
  <si>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</si>
  <si>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</si>
  <si>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</si>
  <si>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</si>
  <si>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</si>
  <si>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</si>
  <si>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</si>
  <si>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</si>
  <si>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</si>
  <si>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</si>
  <si>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</si>
  <si>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</si>
  <si>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</si>
  <si>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</si>
  <si>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</si>
  <si>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</si>
  <si>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</si>
  <si>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</si>
  <si>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</si>
  <si>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</si>
  <si>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</si>
  <si>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</si>
  <si>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</si>
  <si>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</si>
  <si>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</si>
  <si>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</si>
  <si>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</si>
  <si>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</si>
  <si>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</si>
  <si>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</si>
  <si>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</si>
  <si>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</si>
  <si>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</si>
  <si>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</si>
  <si>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</si>
  <si>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</si>
  <si>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</si>
  <si>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</si>
  <si>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</si>
  <si>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</si>
  <si>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</si>
  <si>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</si>
  <si>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</si>
  <si>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</si>
  <si>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</si>
  <si>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</si>
  <si>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</si>
  <si>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</si>
  <si>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</si>
  <si>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</si>
  <si>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</si>
  <si>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</si>
  <si>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</si>
  <si>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</si>
  <si>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</si>
  <si>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</si>
  <si>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</si>
  <si>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</si>
  <si>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</si>
  <si>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</si>
  <si>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</si>
  <si>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</si>
  <si>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</si>
  <si>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</si>
  <si>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</si>
  <si>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</si>
  <si>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</si>
  <si>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</si>
  <si>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</si>
  <si>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</si>
  <si>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</si>
  <si>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</si>
  <si>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</si>
  <si>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</si>
  <si>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</si>
  <si>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</si>
  <si>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</si>
  <si>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</si>
  <si>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</si>
  <si>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</si>
  <si>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</si>
  <si>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</si>
  <si>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</si>
  <si>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</si>
  <si>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</si>
  <si>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</si>
  <si>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</si>
  <si>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</si>
  <si>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</si>
  <si>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</si>
  <si>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</si>
  <si>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</si>
  <si>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</si>
  <si>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</si>
  <si>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</si>
  <si>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</si>
  <si>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</si>
  <si>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</si>
  <si>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</si>
  <si>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</si>
  <si>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</si>
  <si>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</si>
  <si>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</si>
  <si>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</si>
  <si>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</si>
  <si>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</si>
  <si>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</si>
  <si>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</si>
  <si>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</si>
  <si>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</si>
  <si>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</si>
  <si>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</si>
  <si>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</si>
  <si>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</si>
  <si>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</si>
  <si>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</si>
  <si>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</si>
  <si>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</si>
  <si>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</si>
  <si>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</si>
  <si>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</si>
  <si>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</si>
  <si>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</si>
  <si>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</si>
  <si>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</si>
  <si>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</si>
  <si>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</si>
  <si>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</si>
  <si>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</si>
  <si>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</si>
  <si>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</si>
  <si>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</si>
  <si>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</si>
  <si>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</si>
  <si>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</si>
  <si>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</si>
  <si>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</si>
  <si>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</si>
  <si>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</si>
  <si>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</si>
  <si>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</si>
  <si>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</si>
  <si>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</si>
  <si>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</si>
  <si>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</si>
  <si>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</si>
  <si>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</si>
  <si>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</si>
  <si>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</si>
  <si>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</si>
  <si>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</si>
  <si>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</si>
  <si>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</si>
  <si>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</si>
  <si>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</si>
  <si>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</si>
  <si>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</si>
  <si>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</si>
  <si>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</si>
  <si>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</si>
  <si>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</si>
  <si>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</si>
  <si>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</si>
  <si>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</si>
  <si>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</si>
  <si>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</si>
  <si>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</si>
  <si>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</si>
  <si>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</si>
  <si>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</si>
  <si>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</si>
  <si>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</si>
  <si>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</si>
  <si>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</si>
  <si>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</si>
  <si>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</si>
  <si>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</si>
  <si>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</si>
  <si>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</si>
  <si>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</si>
  <si>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</si>
  <si>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</si>
  <si>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</si>
  <si>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</si>
  <si>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</si>
  <si>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</si>
  <si>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</si>
  <si>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</si>
  <si>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</si>
  <si>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</si>
  <si>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</si>
  <si>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</si>
  <si>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</si>
  <si>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</si>
  <si>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</si>
  <si>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</si>
  <si>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</si>
  <si>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</si>
  <si>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</si>
  <si>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</si>
  <si>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</si>
  <si>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</si>
  <si>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</si>
  <si>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</si>
  <si>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</si>
  <si>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</si>
  <si>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</si>
  <si>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</si>
  <si>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</si>
  <si>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</si>
  <si>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</si>
  <si>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</si>
  <si>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</si>
  <si>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</si>
  <si>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</si>
  <si>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</si>
  <si>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</si>
  <si>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</si>
  <si>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</si>
  <si>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</si>
  <si>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</si>
  <si>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</si>
  <si>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</si>
  <si>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</si>
  <si>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</si>
  <si>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</si>
  <si>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</si>
  <si>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</si>
  <si>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</si>
  <si>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</si>
  <si>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</si>
  <si>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</si>
  <si>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</si>
  <si>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</si>
  <si>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</si>
  <si>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</si>
  <si>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</si>
  <si>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</si>
  <si>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</si>
  <si>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</si>
  <si>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</si>
  <si>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</si>
  <si>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</si>
  <si>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</si>
  <si>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</si>
  <si>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</si>
  <si>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</si>
  <si>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</si>
  <si>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</si>
  <si>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</si>
  <si>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</si>
  <si>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</si>
  <si>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</si>
  <si>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</si>
  <si>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</si>
  <si>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</si>
  <si>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</si>
  <si>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</si>
  <si>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</si>
  <si>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</si>
  <si>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</si>
  <si>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</si>
  <si>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</si>
  <si>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</si>
  <si>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</si>
  <si>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</si>
  <si>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</si>
  <si>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</si>
  <si>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</si>
  <si>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</si>
  <si>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</si>
  <si>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</si>
  <si>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</si>
  <si>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</si>
  <si>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</si>
  <si>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</si>
  <si>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</si>
  <si>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</si>
  <si>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</si>
  <si>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</si>
  <si>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</si>
  <si>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</si>
  <si>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</si>
  <si>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</si>
  <si>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</si>
  <si>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</si>
  <si>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</si>
  <si>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</si>
  <si>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</si>
  <si>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</si>
  <si>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</si>
  <si>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</si>
  <si>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</si>
  <si>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</si>
  <si>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</si>
  <si>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</si>
  <si>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</si>
  <si>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</si>
  <si>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</si>
  <si>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</si>
  <si>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</si>
  <si>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</si>
  <si>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</si>
  <si>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</si>
  <si>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</si>
  <si>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</si>
  <si>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</si>
  <si>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</si>
  <si>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</si>
  <si>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</si>
  <si>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</si>
  <si>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</si>
  <si>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</si>
  <si>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</si>
  <si>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</si>
  <si>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</si>
  <si>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</si>
  <si>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</si>
  <si>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</si>
  <si>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</si>
  <si>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</si>
  <si>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</si>
  <si>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</si>
  <si>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</si>
  <si>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</si>
  <si>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</si>
  <si>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</si>
  <si>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</si>
  <si>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</si>
  <si>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</si>
  <si>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</si>
  <si>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</si>
  <si>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</si>
  <si>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</si>
  <si>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</si>
  <si>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</si>
  <si>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</si>
  <si>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</si>
  <si>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</si>
  <si>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</si>
  <si>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</si>
  <si>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</si>
  <si>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</si>
  <si>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</si>
  <si>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</si>
  <si>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</si>
  <si>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</si>
  <si>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</si>
  <si>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</si>
  <si>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</si>
  <si>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</si>
  <si>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</si>
  <si>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</si>
  <si>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</si>
  <si>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</si>
  <si>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</si>
  <si>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</si>
  <si>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</si>
  <si>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</si>
  <si>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</si>
  <si>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</si>
  <si>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</si>
  <si>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</si>
  <si>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</si>
  <si>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</si>
  <si>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</si>
  <si>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</si>
  <si>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</si>
  <si>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</si>
  <si>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</si>
  <si>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</si>
  <si>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</si>
  <si>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</si>
  <si>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</si>
  <si>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</si>
  <si>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</si>
  <si>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</si>
  <si>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</si>
  <si>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</si>
  <si>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</si>
  <si>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</si>
  <si>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</si>
  <si>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</si>
  <si>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</si>
  <si>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</si>
  <si>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</si>
  <si>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</si>
  <si>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</si>
  <si>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</si>
  <si>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</si>
  <si>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</si>
  <si>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</si>
  <si>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</si>
  <si>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</si>
  <si>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</si>
  <si>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</si>
  <si>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</si>
  <si>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</si>
  <si>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</si>
  <si>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</si>
  <si>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</si>
  <si>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</si>
  <si>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</si>
  <si>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</si>
  <si>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</si>
  <si>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</si>
  <si>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</si>
  <si>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</si>
  <si>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</si>
  <si>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</si>
  <si>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</si>
  <si>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</si>
  <si>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</si>
  <si>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</si>
  <si>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</si>
  <si>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</si>
  <si>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</si>
  <si>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</si>
  <si>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</si>
  <si>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</si>
  <si>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</si>
  <si>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</si>
  <si>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</si>
  <si>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</si>
  <si>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</si>
  <si>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</si>
  <si>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</si>
  <si>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</si>
  <si>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</si>
  <si>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</si>
  <si>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</si>
  <si>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</si>
  <si>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</si>
  <si>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</si>
  <si>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</si>
  <si>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</si>
  <si>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</si>
  <si>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</si>
  <si>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</si>
  <si>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</si>
  <si>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</si>
  <si>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</si>
  <si>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</si>
  <si>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</si>
  <si>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</si>
  <si>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</si>
  <si>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</si>
  <si>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</si>
  <si>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</si>
  <si>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</si>
  <si>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</si>
  <si>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</si>
  <si>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</si>
  <si>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</si>
  <si>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</si>
  <si>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</si>
  <si>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</si>
  <si>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</si>
  <si>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</si>
  <si>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</si>
  <si>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</si>
  <si>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</si>
  <si>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</si>
  <si>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</si>
  <si>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</si>
  <si>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</si>
  <si>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</si>
  <si>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</si>
  <si>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</si>
  <si>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</si>
  <si>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</si>
  <si>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</si>
  <si>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</si>
  <si>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</si>
  <si>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</si>
  <si>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</si>
  <si>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</si>
  <si>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</si>
  <si>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</si>
  <si>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</si>
  <si>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</si>
  <si>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</si>
  <si>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</si>
  <si>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</si>
  <si>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</si>
  <si>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</si>
  <si>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</si>
  <si>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</si>
  <si>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</si>
  <si>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</si>
  <si>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</si>
  <si>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</si>
  <si>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</si>
  <si>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</si>
  <si>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</si>
  <si>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</si>
  <si>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</si>
  <si>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</si>
  <si>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</si>
  <si>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</si>
  <si>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</si>
  <si>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</si>
  <si>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</si>
  <si>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</si>
  <si>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</si>
  <si>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</si>
  <si>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</si>
  <si>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</si>
  <si>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</si>
  <si>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</si>
  <si>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</si>
  <si>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</si>
  <si>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</si>
  <si>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</si>
  <si>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</si>
  <si>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</si>
  <si>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</si>
  <si>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</si>
  <si>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</si>
  <si>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</si>
  <si>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</si>
  <si>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</si>
  <si>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</si>
  <si>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</si>
  <si>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</si>
  <si>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</si>
  <si>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</si>
  <si>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</si>
  <si>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</si>
  <si>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</si>
  <si>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</si>
  <si>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</si>
  <si>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</si>
  <si>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</si>
  <si>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</si>
  <si>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</si>
  <si>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</si>
  <si>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</si>
  <si>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</si>
  <si>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</si>
  <si>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</si>
  <si>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</si>
  <si>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</si>
  <si>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</si>
  <si>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</si>
  <si>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</si>
  <si>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</si>
  <si>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</si>
  <si>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</si>
  <si>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</si>
  <si>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</si>
  <si>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</si>
  <si>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</si>
  <si>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</si>
  <si>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</si>
  <si>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</si>
  <si>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</si>
  <si>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</si>
  <si>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</si>
  <si>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</si>
  <si>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</si>
  <si>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</si>
  <si>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</si>
  <si>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</si>
  <si>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</si>
  <si>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</si>
  <si>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</si>
  <si>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</si>
  <si>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</si>
  <si>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</si>
  <si>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</si>
  <si>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</si>
  <si>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</si>
  <si>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</si>
  <si>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</si>
  <si>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</si>
  <si>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</si>
  <si>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</si>
  <si>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</si>
  <si>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</si>
  <si>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</si>
  <si>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</si>
  <si>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</si>
  <si>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</si>
  <si>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</si>
  <si>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</si>
  <si>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</si>
  <si>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</si>
  <si>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</si>
  <si>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</si>
  <si>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</si>
  <si>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</si>
  <si>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</si>
  <si>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</si>
  <si>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</si>
  <si>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</si>
  <si>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</si>
  <si>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</si>
  <si>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</si>
  <si>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</si>
  <si>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</si>
  <si>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</si>
  <si>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</si>
  <si>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</si>
  <si>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</si>
  <si>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</si>
  <si>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</si>
  <si>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</si>
  <si>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</si>
  <si>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</si>
  <si>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</si>
  <si>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</si>
  <si>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</si>
  <si>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</si>
  <si>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</si>
  <si>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</si>
  <si>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</si>
  <si>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</si>
  <si>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</si>
  <si>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</si>
  <si>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</si>
  <si>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</si>
  <si>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</si>
  <si>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</si>
  <si>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</si>
  <si>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</si>
  <si>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</si>
  <si>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</si>
  <si>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</si>
  <si>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</si>
  <si>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</si>
  <si>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</si>
  <si>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</si>
  <si>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</si>
  <si>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</si>
  <si>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</si>
  <si>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</si>
  <si>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</si>
  <si>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</si>
  <si>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</si>
  <si>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</si>
  <si>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</si>
  <si>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</si>
  <si>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</si>
  <si>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</si>
  <si>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</si>
  <si>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</si>
  <si>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</si>
  <si>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</si>
  <si>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</si>
  <si>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</si>
  <si>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</si>
  <si>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</si>
  <si>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</si>
  <si>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</si>
  <si>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</si>
  <si>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</si>
  <si>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</si>
  <si>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</si>
  <si>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</si>
  <si>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</si>
  <si>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</si>
  <si>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</si>
  <si>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</si>
  <si>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</si>
  <si>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</si>
  <si>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</si>
  <si>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</si>
  <si>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</si>
  <si>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</si>
  <si>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</si>
  <si>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</si>
  <si>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</si>
  <si>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</si>
  <si>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</si>
  <si>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</si>
  <si>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</si>
  <si>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</si>
  <si>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</si>
  <si>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</si>
  <si>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</si>
  <si>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</si>
  <si>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</si>
  <si>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</si>
  <si>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</si>
  <si>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</si>
  <si>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</si>
  <si>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</si>
  <si>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</si>
  <si>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</si>
  <si>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</si>
  <si>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</si>
  <si>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</si>
  <si>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</si>
  <si>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</si>
  <si>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</si>
  <si>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</si>
  <si>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</si>
  <si>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</si>
  <si>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</si>
  <si>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</si>
  <si>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</si>
  <si>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</si>
  <si>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</si>
  <si>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</si>
  <si>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</si>
  <si>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</si>
  <si>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</si>
  <si>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</si>
  <si>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</si>
  <si>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</si>
  <si>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</si>
  <si>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</si>
  <si>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</si>
  <si>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</si>
  <si>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</si>
  <si>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</si>
  <si>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</si>
  <si>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</si>
  <si>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</si>
  <si>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</si>
  <si>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</si>
  <si>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</si>
  <si>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</si>
  <si>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</si>
  <si>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</si>
  <si>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</si>
  <si>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</si>
  <si>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</si>
  <si>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</si>
  <si>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</si>
  <si>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</si>
  <si>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</si>
  <si>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</si>
  <si>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</si>
  <si>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</si>
  <si>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</si>
  <si>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</si>
  <si>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</si>
  <si>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</si>
  <si>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</si>
  <si>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</si>
  <si>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</si>
  <si>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</si>
  <si>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</si>
  <si>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</si>
  <si>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</si>
  <si>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</si>
  <si>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</si>
  <si>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</si>
  <si>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</si>
  <si>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</si>
  <si>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</si>
  <si>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</si>
  <si>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</si>
  <si>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</si>
  <si>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</si>
  <si>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</si>
  <si>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</si>
  <si>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</si>
  <si>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</si>
  <si>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</si>
  <si>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</si>
  <si>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</si>
  <si>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</si>
  <si>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</si>
  <si>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</si>
  <si>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</si>
  <si>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</si>
  <si>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</si>
  <si>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</si>
  <si>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</si>
  <si>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</si>
  <si>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</si>
  <si>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</si>
  <si>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</si>
  <si>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</si>
  <si>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</si>
  <si>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</si>
  <si>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</si>
  <si>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</si>
  <si>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</si>
  <si>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</si>
  <si>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</si>
  <si>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</si>
  <si>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</si>
  <si>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</si>
  <si>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</si>
  <si>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</si>
  <si>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</si>
  <si>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</si>
  <si>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</si>
  <si>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</si>
  <si>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</si>
  <si>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</si>
  <si>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</si>
  <si>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</si>
  <si>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</si>
  <si>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</si>
  <si>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</si>
  <si>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</si>
  <si>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</si>
  <si>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</si>
  <si>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</si>
  <si>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</si>
  <si>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</si>
  <si>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</si>
  <si>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</si>
  <si>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</si>
  <si>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</si>
  <si>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</si>
  <si>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</si>
  <si>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</si>
  <si>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</si>
  <si>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</si>
  <si>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</si>
  <si>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</si>
  <si>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</si>
  <si>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</si>
  <si>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</si>
  <si>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</si>
  <si>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</si>
  <si>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</si>
  <si>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</si>
  <si>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</si>
  <si>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</si>
  <si>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</si>
  <si>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</si>
  <si>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</si>
  <si>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</si>
  <si>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</si>
  <si>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</si>
  <si>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</si>
  <si>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</si>
  <si>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</si>
  <si>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</si>
  <si>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</si>
  <si>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</si>
  <si>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</si>
  <si>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</si>
  <si>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</si>
  <si>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</si>
  <si>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</si>
  <si>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</si>
  <si>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</si>
  <si>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</si>
  <si>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</si>
  <si>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</si>
  <si>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</si>
  <si>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</si>
  <si>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</si>
  <si>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</si>
  <si>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</si>
  <si>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</si>
  <si>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</si>
  <si>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</si>
  <si>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</si>
  <si>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</si>
  <si>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</si>
  <si>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</si>
  <si>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</si>
  <si>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</si>
  <si>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</si>
  <si>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</si>
  <si>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</si>
  <si>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</si>
  <si>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</si>
  <si>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</si>
  <si>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</si>
  <si>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</si>
  <si>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</si>
  <si>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</si>
  <si>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</si>
  <si>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</si>
  <si>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</si>
  <si>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</si>
  <si>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</si>
  <si>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</si>
  <si>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</si>
  <si>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</si>
  <si>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</si>
  <si>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</si>
  <si>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</si>
  <si>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</si>
  <si>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</si>
  <si>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</si>
  <si>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</si>
  <si>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</si>
  <si>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</si>
  <si>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</si>
  <si>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</si>
  <si>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</si>
  <si>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</si>
  <si>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</si>
  <si>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</si>
  <si>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</si>
  <si>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</si>
  <si>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</si>
  <si>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</si>
  <si>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</si>
  <si>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</si>
  <si>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</si>
  <si>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</si>
  <si>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</si>
  <si>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</si>
  <si>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</si>
  <si>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</si>
  <si>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</si>
  <si>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</si>
  <si>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</si>
  <si>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</si>
  <si>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</si>
  <si>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</si>
  <si>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</si>
  <si>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</si>
  <si>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</si>
  <si>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</si>
  <si>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</si>
  <si>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</si>
  <si>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</si>
  <si>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</si>
  <si>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</si>
  <si>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</si>
  <si>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</si>
  <si>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</si>
  <si>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</si>
  <si>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</si>
  <si>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</si>
  <si>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</si>
  <si>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</si>
  <si>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</si>
  <si>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</si>
  <si>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</si>
  <si>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</si>
  <si>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</si>
  <si>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</si>
  <si>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</si>
  <si>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</si>
  <si>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</si>
  <si>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</si>
  <si>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</si>
  <si>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</si>
  <si>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</si>
  <si>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</si>
  <si>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</si>
  <si>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</si>
  <si>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</si>
  <si>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</si>
  <si>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</si>
  <si>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</si>
  <si>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</si>
  <si>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</si>
  <si>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</si>
  <si>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</si>
  <si>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</si>
  <si>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</si>
  <si>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</si>
  <si>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</si>
  <si>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</si>
  <si>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</si>
  <si>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</si>
  <si>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</si>
  <si>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</si>
  <si>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</si>
  <si>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</si>
  <si>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</si>
  <si>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</si>
  <si>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</si>
  <si>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</si>
  <si>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</si>
  <si>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</si>
  <si>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</si>
  <si>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</si>
  <si>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</si>
  <si>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</si>
  <si>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</si>
  <si>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</si>
  <si>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</si>
  <si>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</si>
  <si>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</si>
  <si>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</si>
  <si>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</si>
  <si>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</si>
  <si>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</si>
  <si>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</si>
  <si>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</si>
  <si>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</si>
  <si>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</si>
  <si>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</si>
  <si>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</si>
  <si>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</si>
  <si>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</si>
  <si>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</si>
  <si>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</si>
  <si>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</si>
  <si>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</si>
  <si>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</si>
  <si>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</si>
  <si>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</si>
  <si>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</si>
  <si>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</si>
  <si>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</si>
  <si>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</si>
  <si>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</si>
  <si>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</si>
  <si>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</si>
  <si>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</si>
  <si>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</si>
  <si>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</si>
  <si>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</si>
  <si>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</si>
  <si>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</si>
  <si>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</si>
  <si>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</si>
  <si>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</si>
  <si>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</si>
  <si>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</si>
  <si>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</si>
  <si>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</si>
  <si>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</si>
  <si>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</si>
  <si>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</si>
  <si>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</si>
  <si>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</si>
  <si>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</si>
  <si>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</si>
  <si>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</si>
  <si>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</si>
  <si>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</si>
  <si>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</si>
  <si>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</si>
  <si>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</si>
  <si>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</si>
  <si>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</si>
  <si>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</si>
  <si>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</si>
  <si>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</si>
  <si>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</si>
  <si>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</si>
  <si>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</si>
  <si>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</si>
  <si>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</si>
  <si>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</si>
  <si>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</si>
  <si>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</si>
  <si>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</si>
  <si>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</si>
  <si>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</si>
  <si>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</si>
  <si>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</si>
  <si>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</si>
  <si>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</si>
  <si>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</si>
  <si>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</si>
  <si>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</si>
  <si>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</si>
  <si>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</si>
  <si>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</si>
  <si>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</si>
  <si>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</si>
  <si>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</si>
  <si>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</si>
  <si>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</si>
  <si>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</si>
  <si>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</si>
  <si>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</si>
  <si>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</si>
  <si>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</si>
  <si>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</si>
  <si>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</si>
  <si>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</si>
  <si>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</si>
  <si>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</si>
  <si>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</si>
  <si>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</si>
  <si>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</si>
  <si>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</si>
  <si>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</si>
  <si>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</si>
  <si>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</si>
  <si>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</si>
  <si>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</si>
  <si>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</si>
  <si>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</si>
  <si>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</si>
  <si>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</si>
  <si>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</si>
  <si>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</si>
  <si>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</si>
  <si>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</si>
  <si>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</si>
  <si>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</si>
  <si>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</si>
  <si>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</si>
  <si>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</si>
  <si>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</si>
  <si>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</si>
  <si>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</si>
  <si>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</si>
  <si>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</si>
  <si>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</si>
  <si>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</si>
  <si>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</si>
  <si>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</si>
  <si>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</si>
  <si>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</si>
  <si>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</si>
  <si>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</si>
  <si>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</si>
  <si>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</si>
  <si>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</si>
  <si>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</si>
  <si>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</si>
  <si>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</si>
  <si>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</si>
  <si>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</si>
  <si>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</si>
  <si>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</si>
  <si>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</si>
  <si>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</si>
  <si>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</si>
  <si>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</si>
  <si>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</si>
  <si>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</si>
  <si>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</si>
  <si>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</si>
  <si>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</si>
  <si>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</si>
  <si>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</si>
  <si>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</si>
  <si>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</si>
  <si>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</si>
  <si>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</si>
  <si>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</si>
  <si>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</si>
  <si>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</si>
  <si>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</si>
  <si>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</si>
  <si>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</si>
  <si>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</si>
  <si>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</si>
  <si>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</si>
  <si>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</si>
  <si>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</si>
  <si>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</si>
  <si>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</si>
  <si>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</si>
  <si>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</si>
  <si>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</si>
  <si>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</si>
  <si>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</si>
  <si>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</si>
  <si>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</si>
  <si>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</si>
  <si>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</si>
  <si>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</si>
  <si>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</si>
  <si>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</si>
  <si>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</si>
  <si>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</si>
  <si>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</si>
  <si>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</si>
  <si>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</si>
  <si>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</si>
  <si>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</si>
  <si>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</si>
  <si>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</si>
  <si>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</si>
  <si>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</si>
  <si>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</si>
  <si>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</si>
  <si>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</si>
  <si>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</si>
  <si>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</si>
  <si>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</si>
  <si>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</si>
  <si>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</si>
  <si>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</si>
  <si>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</si>
  <si>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</si>
  <si>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</si>
  <si>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</si>
  <si>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</si>
  <si>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</si>
  <si>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</si>
  <si>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</si>
  <si>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</si>
  <si>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</si>
  <si>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</si>
  <si>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</si>
  <si>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</si>
  <si>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</si>
  <si>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</si>
  <si>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</si>
  <si>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</si>
  <si>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</si>
  <si>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</si>
  <si>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</si>
  <si>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</si>
  <si>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</si>
  <si>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</si>
  <si>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</si>
  <si>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</si>
  <si>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</si>
  <si>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</si>
  <si>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</si>
  <si>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</si>
  <si>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</si>
  <si>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</si>
  <si>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</si>
  <si>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</si>
  <si>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</si>
  <si>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</si>
  <si>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</si>
  <si>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</si>
  <si>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</si>
  <si>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</si>
  <si>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</si>
  <si>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</si>
  <si>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</si>
  <si>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</si>
  <si>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</si>
  <si>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</si>
  <si>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</si>
  <si>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</si>
  <si>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</si>
  <si>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</si>
  <si>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</si>
  <si>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</si>
  <si>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</si>
  <si>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</si>
  <si>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</si>
  <si>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</si>
  <si>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</si>
  <si>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</si>
  <si>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</si>
  <si>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</si>
  <si>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</si>
  <si>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</si>
  <si>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</si>
  <si>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</si>
  <si>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</si>
  <si>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</si>
  <si>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</si>
  <si>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</si>
  <si>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</si>
  <si>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</si>
  <si>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</si>
  <si>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</si>
  <si>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</si>
  <si>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</si>
  <si>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</si>
  <si>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</si>
  <si>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</si>
  <si>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</si>
  <si>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</si>
  <si>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</si>
  <si>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</si>
  <si>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</si>
  <si>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</si>
  <si>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</si>
  <si>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</si>
  <si>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</si>
  <si>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</si>
  <si>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</si>
  <si>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</si>
  <si>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</si>
  <si>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</si>
  <si>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</si>
  <si>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</si>
  <si>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</si>
  <si>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</si>
  <si>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</si>
  <si>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</si>
  <si>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</si>
  <si>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</si>
  <si>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</si>
  <si>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</si>
  <si>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</si>
  <si>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</si>
  <si>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</si>
  <si>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</si>
  <si>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</si>
  <si>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</si>
  <si>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</si>
  <si>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</si>
  <si>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</si>
  <si>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</si>
  <si>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</si>
  <si>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</si>
  <si>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</si>
  <si>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</si>
  <si>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</si>
  <si>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</si>
  <si>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</si>
  <si>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</si>
  <si>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</si>
  <si>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</si>
  <si>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</si>
  <si>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</si>
  <si>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</si>
  <si>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</si>
  <si>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</si>
  <si>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</si>
  <si>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</si>
  <si>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</si>
  <si>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</si>
  <si>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</si>
  <si>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</si>
  <si>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</si>
  <si>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</si>
  <si>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</si>
  <si>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</si>
  <si>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</si>
  <si>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</si>
  <si>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</si>
  <si>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</si>
  <si>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</si>
  <si>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</si>
  <si>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</si>
  <si>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</si>
  <si>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</si>
  <si>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</si>
  <si>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</si>
  <si>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</si>
  <si>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</si>
  <si>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</si>
  <si>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</si>
  <si>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</si>
  <si>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</si>
  <si>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</si>
  <si>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</si>
  <si>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</si>
  <si>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</si>
  <si>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</si>
  <si>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</si>
  <si>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</si>
  <si>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</si>
  <si>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</si>
  <si>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</si>
  <si>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</si>
  <si>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</si>
  <si>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</si>
  <si>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</si>
  <si>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</si>
  <si>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</si>
  <si>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</si>
  <si>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</si>
  <si>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</si>
  <si>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</si>
  <si>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</si>
  <si>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</si>
  <si>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</si>
  <si>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</si>
  <si>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</si>
  <si>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</si>
  <si>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</si>
  <si>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</si>
  <si>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</si>
  <si>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</si>
  <si>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</si>
  <si>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</si>
  <si>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</si>
  <si>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</si>
  <si>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</si>
  <si>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</si>
  <si>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</si>
  <si>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</si>
  <si>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</si>
  <si>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</si>
  <si>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</si>
  <si>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</si>
  <si>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</si>
  <si>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</si>
  <si>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</si>
  <si>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</si>
  <si>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</si>
  <si>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</si>
  <si>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</si>
  <si>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</si>
  <si>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</si>
  <si>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</si>
  <si>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</si>
  <si>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</si>
  <si>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</si>
  <si>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</si>
  <si>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</si>
  <si>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</si>
  <si>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</si>
  <si>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</si>
  <si>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</si>
  <si>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</si>
  <si>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</si>
  <si>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</si>
  <si>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</si>
  <si>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</si>
  <si>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</si>
  <si>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</si>
  <si>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</si>
  <si>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</si>
  <si>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</si>
  <si>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</si>
  <si>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</si>
  <si>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</si>
  <si>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</si>
  <si>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</si>
  <si>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</si>
  <si>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</si>
  <si>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</si>
  <si>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</si>
  <si>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</si>
  <si>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</si>
  <si>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</si>
  <si>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</si>
  <si>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</si>
  <si>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</si>
  <si>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</si>
  <si>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</si>
  <si>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</si>
  <si>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</si>
  <si>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</si>
  <si>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</si>
  <si>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</si>
  <si>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</si>
  <si>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</si>
  <si>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</si>
  <si>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</si>
  <si>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</si>
  <si>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</si>
  <si>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</si>
  <si>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</si>
  <si>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</si>
  <si>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</si>
  <si>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</si>
  <si>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</si>
  <si>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</si>
  <si>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</si>
  <si>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</si>
  <si>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</si>
  <si>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</si>
  <si>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</si>
  <si>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</si>
  <si>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</si>
  <si>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</si>
  <si>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</si>
  <si>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</si>
  <si>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</si>
  <si>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</si>
  <si>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</si>
  <si>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</si>
  <si>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</si>
  <si>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</si>
  <si>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</si>
  <si>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</si>
  <si>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</si>
  <si>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</si>
  <si>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</si>
  <si>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</si>
  <si>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</si>
  <si>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</si>
  <si>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</si>
  <si>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</si>
  <si>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</si>
  <si>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</si>
  <si>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</si>
  <si>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</si>
  <si>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</si>
  <si>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</si>
  <si>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</si>
  <si>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</si>
  <si>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</si>
  <si>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</si>
  <si>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</si>
  <si>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</si>
  <si>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</si>
  <si>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</si>
  <si>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</si>
  <si>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</si>
  <si>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</si>
  <si>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</si>
  <si>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</si>
  <si>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</si>
  <si>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</si>
  <si>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</si>
  <si>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</si>
  <si>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</si>
  <si>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</si>
  <si>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</si>
  <si>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</si>
  <si>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</si>
  <si>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</si>
  <si>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</si>
  <si>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</si>
  <si>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</si>
  <si>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</si>
  <si>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</si>
  <si>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</si>
  <si>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</si>
  <si>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</si>
  <si>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</si>
  <si>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</si>
  <si>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</si>
  <si>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</si>
  <si>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</si>
  <si>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</si>
  <si>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</si>
  <si>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</si>
  <si>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</si>
  <si>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</si>
  <si>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</si>
  <si>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</si>
  <si>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</si>
  <si>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</si>
  <si>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</si>
  <si>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</si>
  <si>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</si>
  <si>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</si>
  <si>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</si>
  <si>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</si>
  <si>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</si>
  <si>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</si>
  <si>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</si>
  <si>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</si>
  <si>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</si>
  <si>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</si>
  <si>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</si>
  <si>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</si>
  <si>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</si>
  <si>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</si>
  <si>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</si>
  <si>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</si>
  <si>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</si>
  <si>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</si>
  <si>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</si>
  <si>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</si>
  <si>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</si>
  <si>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</si>
  <si>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</si>
  <si>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</si>
  <si>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</si>
  <si>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</si>
  <si>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</si>
  <si>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</si>
  <si>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</si>
  <si>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</si>
  <si>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</si>
  <si>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</si>
  <si>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</si>
  <si>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</si>
  <si>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</si>
  <si>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</si>
  <si>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</si>
  <si>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</si>
  <si>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</si>
  <si>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</si>
  <si>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</si>
  <si>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</si>
  <si>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</si>
  <si>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</si>
  <si>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</si>
  <si>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</si>
  <si>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</si>
  <si>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</si>
  <si>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</si>
  <si>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</si>
  <si>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</si>
  <si>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</si>
  <si>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</si>
  <si>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</si>
  <si>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</si>
  <si>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</si>
  <si>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</si>
  <si>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</si>
  <si>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</si>
  <si>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</si>
  <si>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</si>
  <si>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</si>
  <si>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</si>
  <si>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</si>
  <si>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</si>
  <si>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</si>
  <si>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</si>
  <si>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</si>
  <si>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</si>
  <si>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</si>
  <si>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</si>
  <si>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</si>
  <si>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</si>
  <si>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</si>
  <si>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</si>
  <si>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</si>
  <si>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</si>
  <si>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</si>
  <si>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</si>
  <si>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</si>
  <si>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</si>
  <si>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</si>
  <si>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</si>
  <si>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</si>
  <si>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</si>
  <si>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</si>
  <si>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</si>
  <si>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</si>
  <si>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</si>
  <si>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</si>
  <si>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</si>
  <si>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</si>
  <si>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</si>
  <si>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</si>
  <si>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</si>
  <si>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</si>
  <si>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</si>
  <si>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</si>
  <si>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</si>
  <si>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</si>
  <si>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</si>
  <si>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</si>
  <si>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</si>
  <si>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</si>
  <si>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</si>
  <si>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</si>
  <si>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</si>
  <si>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</si>
  <si>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</si>
  <si>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</si>
  <si>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</si>
  <si>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</si>
  <si>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</si>
  <si>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</si>
  <si>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</si>
  <si>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</si>
  <si>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</si>
  <si>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</si>
  <si>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</si>
  <si>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</si>
  <si>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</si>
  <si>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</si>
  <si>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</si>
  <si>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</si>
  <si>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</si>
  <si>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</si>
  <si>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</si>
  <si>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</si>
  <si>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</si>
  <si>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</si>
  <si>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</si>
  <si>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</si>
  <si>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</si>
  <si>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</si>
  <si>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</si>
  <si>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</si>
  <si>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</si>
  <si>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</si>
  <si>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</si>
  <si>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</si>
  <si>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</si>
  <si>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</si>
  <si>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</si>
  <si>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</si>
  <si>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</si>
  <si>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</si>
  <si>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</si>
  <si>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</si>
  <si>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</si>
  <si>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</si>
  <si>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</si>
  <si>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</si>
  <si>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</si>
  <si>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</si>
  <si>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</si>
  <si>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</si>
  <si>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</si>
  <si>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</si>
  <si>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</si>
  <si>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</si>
  <si>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</si>
  <si>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</si>
  <si>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</si>
  <si>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</si>
  <si>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</si>
  <si>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</si>
  <si>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</si>
  <si>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</si>
  <si>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</si>
  <si>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</si>
  <si>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</si>
  <si>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</si>
  <si>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</si>
  <si>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</si>
  <si>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</si>
  <si>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</si>
  <si>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</si>
  <si>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</si>
  <si>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</si>
  <si>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</si>
  <si>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</si>
  <si>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</si>
  <si>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</si>
  <si>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</si>
  <si>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</si>
  <si>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</si>
  <si>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</si>
  <si>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</si>
  <si>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</si>
  <si>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</si>
  <si>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</si>
  <si>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</si>
  <si>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</si>
  <si>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</si>
  <si>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</si>
  <si>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</si>
  <si>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</si>
  <si>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</si>
  <si>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</si>
  <si>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</si>
  <si>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</si>
  <si>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</si>
  <si>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</si>
  <si>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</si>
  <si>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</si>
  <si>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</si>
  <si>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</si>
  <si>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</si>
  <si>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</si>
  <si>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</si>
  <si>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</si>
  <si>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</si>
  <si>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</si>
  <si>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</si>
  <si>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</si>
  <si>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</si>
  <si>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</si>
  <si>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</si>
  <si>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</si>
  <si>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</si>
  <si>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</si>
  <si>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</si>
  <si>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</si>
  <si>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</si>
  <si>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</si>
  <si>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</si>
  <si>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</si>
  <si>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</si>
  <si>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</si>
  <si>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</si>
  <si>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</si>
  <si>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</si>
  <si>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</si>
  <si>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</si>
  <si>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</si>
  <si>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</si>
  <si>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</si>
  <si>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</si>
  <si>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</si>
  <si>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</si>
  <si>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</si>
  <si>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</si>
  <si>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</si>
  <si>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</si>
  <si>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</si>
  <si>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</si>
  <si>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</si>
  <si>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</si>
  <si>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</si>
  <si>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</si>
  <si>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</si>
  <si>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</si>
  <si>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</si>
  <si>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</si>
  <si>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</si>
  <si>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</si>
  <si>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</si>
  <si>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</si>
  <si>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</si>
  <si>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</si>
  <si>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</si>
  <si>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</si>
  <si>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</si>
  <si>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</si>
  <si>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</si>
  <si>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</si>
  <si>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</si>
  <si>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</si>
  <si>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</si>
  <si>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</si>
  <si>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</si>
  <si>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</si>
  <si>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</si>
  <si>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</si>
  <si>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</si>
  <si>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</si>
  <si>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</si>
  <si>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</si>
  <si>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</si>
  <si>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</si>
  <si>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</si>
  <si>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</si>
  <si>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</si>
  <si>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</si>
  <si>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</si>
  <si>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</si>
  <si>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</si>
  <si>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</si>
  <si>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</si>
  <si>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</si>
  <si>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</si>
  <si>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</si>
  <si>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</si>
  <si>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</si>
  <si>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</si>
  <si>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</si>
  <si>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</si>
  <si>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</si>
  <si>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</si>
  <si>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</si>
  <si>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</si>
  <si>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</si>
  <si>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</si>
  <si>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</si>
  <si>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</si>
  <si>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</si>
  <si>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</si>
  <si>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</si>
  <si>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</si>
  <si>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</si>
  <si>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</si>
  <si>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</si>
  <si>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</si>
  <si>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</si>
  <si>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</si>
  <si>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</si>
  <si>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</si>
  <si>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</si>
  <si>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</si>
  <si>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</si>
  <si>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</si>
  <si>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</si>
  <si>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</si>
  <si>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</si>
  <si>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</si>
  <si>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</si>
  <si>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</si>
  <si>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</si>
  <si>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</si>
  <si>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</si>
  <si>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</si>
  <si>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</si>
  <si>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</si>
  <si>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</si>
  <si>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</si>
  <si>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</si>
  <si>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</si>
  <si>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</si>
  <si>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</si>
  <si>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</si>
  <si>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</si>
  <si>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</si>
  <si>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</si>
  <si>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</si>
  <si>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</si>
  <si>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</si>
  <si>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</si>
  <si>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</si>
  <si>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</si>
  <si>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</si>
  <si>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</si>
  <si>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</si>
  <si>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</si>
  <si>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</si>
  <si>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</si>
  <si>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</si>
  <si>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</si>
  <si>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</si>
  <si>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</si>
  <si>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</si>
  <si>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</si>
  <si>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</si>
  <si>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</si>
  <si>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</si>
  <si>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</si>
  <si>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</si>
  <si>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</si>
  <si>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</si>
  <si>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</si>
  <si>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</si>
  <si>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</si>
  <si>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</si>
  <si>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</si>
  <si>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</si>
  <si>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</si>
  <si>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</si>
  <si>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</si>
  <si>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</si>
  <si>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</si>
  <si>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</si>
  <si>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</si>
  <si>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</si>
  <si>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</si>
  <si>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</si>
  <si>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</si>
  <si>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</si>
  <si>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</si>
  <si>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</si>
  <si>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</si>
  <si>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</si>
  <si>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</si>
  <si>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</si>
  <si>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</si>
  <si>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</si>
  <si>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</si>
  <si>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</si>
  <si>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</si>
  <si>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</si>
  <si>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</si>
  <si>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</si>
  <si>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</si>
  <si>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</si>
  <si>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</si>
  <si>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</si>
  <si>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</si>
  <si>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</si>
  <si>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</si>
  <si>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</si>
  <si>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</si>
  <si>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</si>
  <si>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</si>
  <si>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</si>
  <si>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</si>
  <si>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</si>
  <si>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</si>
  <si>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</si>
  <si>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</si>
  <si>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</si>
  <si>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</si>
  <si>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</si>
  <si>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</si>
  <si>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</si>
  <si>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</si>
  <si>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</si>
  <si>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</si>
  <si>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</si>
  <si>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</si>
  <si>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</si>
  <si>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</si>
  <si>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</si>
  <si>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</si>
  <si>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</si>
  <si>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</si>
  <si>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</si>
  <si>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</si>
  <si>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</si>
  <si>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</si>
  <si>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</si>
  <si>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</si>
  <si>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</si>
  <si>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</si>
  <si>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</si>
  <si>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</si>
  <si>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</si>
  <si>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</si>
  <si>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</si>
  <si>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</si>
  <si>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</si>
  <si>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</si>
  <si>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</si>
  <si>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</si>
  <si>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</si>
  <si>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</si>
  <si>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</si>
  <si>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</si>
  <si>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</si>
  <si>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</si>
  <si>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</si>
  <si>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</si>
  <si>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</si>
  <si>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</si>
  <si>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</si>
  <si>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</si>
  <si>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</si>
  <si>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</si>
  <si>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</si>
  <si>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</si>
  <si>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</si>
  <si>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</si>
  <si>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</si>
  <si>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</si>
  <si>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</si>
  <si>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</si>
  <si>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</si>
  <si>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</si>
  <si>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</si>
  <si>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</si>
  <si>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</si>
  <si>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</si>
  <si>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</si>
  <si>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</si>
  <si>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</si>
  <si>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</si>
  <si>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</si>
  <si>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</si>
  <si>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</si>
  <si>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</si>
  <si>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</si>
  <si>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</si>
  <si>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</si>
  <si>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</si>
  <si>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</si>
  <si>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</si>
  <si>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</si>
  <si>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</si>
  <si>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</si>
  <si>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</si>
  <si>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</si>
  <si>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</si>
  <si>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</si>
  <si>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</si>
  <si>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</si>
  <si>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</si>
  <si>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</si>
  <si>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</si>
  <si>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</si>
  <si>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</si>
  <si>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</si>
  <si>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</si>
  <si>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</si>
  <si>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</si>
  <si>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</si>
  <si>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</si>
  <si>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</si>
  <si>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</si>
  <si>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</si>
  <si>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</si>
  <si>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</si>
  <si>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</si>
  <si>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</si>
  <si>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</si>
  <si>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</si>
  <si>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</si>
  <si>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</si>
  <si>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</si>
  <si>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</si>
  <si>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</si>
  <si>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</si>
  <si>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</si>
  <si>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</si>
  <si>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</si>
  <si>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</si>
  <si>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</si>
  <si>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</si>
  <si>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</si>
  <si>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</si>
  <si>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</si>
  <si>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</si>
  <si>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</si>
  <si>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</si>
  <si>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</si>
  <si>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</si>
  <si>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</si>
  <si>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</si>
  <si>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</si>
  <si>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</si>
  <si>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</si>
  <si>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</si>
  <si>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</si>
  <si>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</si>
  <si>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</si>
  <si>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</si>
  <si>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</si>
  <si>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</si>
  <si>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</si>
  <si>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</si>
  <si>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</si>
  <si>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</si>
  <si>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</si>
  <si>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</si>
  <si>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</si>
  <si>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</si>
  <si>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</si>
  <si>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</si>
  <si>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</si>
  <si>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</si>
  <si>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</si>
  <si>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</si>
  <si>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</si>
  <si>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</si>
  <si>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</si>
  <si>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</si>
  <si>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</si>
  <si>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</si>
  <si>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</si>
  <si>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</si>
  <si>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</si>
  <si>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</si>
  <si>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</si>
  <si>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</si>
  <si>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</si>
  <si>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</si>
  <si>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</si>
  <si>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</si>
  <si>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</si>
  <si>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</si>
  <si>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</si>
  <si>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</si>
  <si>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</si>
  <si>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</si>
  <si>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</si>
  <si>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</si>
  <si>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</si>
  <si>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</si>
  <si>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</si>
  <si>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</si>
  <si>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</si>
  <si>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</si>
  <si>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</si>
  <si>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</si>
  <si>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</si>
  <si>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</si>
  <si>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</si>
  <si>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</si>
  <si>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</si>
  <si>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</si>
  <si>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</si>
  <si>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</si>
  <si>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</si>
  <si>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</si>
  <si>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</si>
  <si>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</si>
  <si>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</si>
  <si>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</si>
  <si>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</si>
  <si>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</si>
  <si>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</si>
  <si>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</si>
  <si>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</si>
  <si>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</si>
  <si>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</si>
  <si>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</si>
  <si>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</si>
  <si>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</si>
  <si>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</si>
  <si>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</si>
  <si>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</si>
  <si>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</si>
  <si>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</si>
  <si>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</si>
  <si>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</si>
  <si>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</si>
  <si>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</si>
  <si>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</si>
  <si>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</si>
  <si>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</si>
  <si>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</si>
  <si>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</si>
  <si>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</si>
  <si>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</si>
  <si>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</si>
  <si>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</si>
  <si>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</si>
  <si>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</si>
  <si>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</si>
  <si>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</si>
  <si>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</si>
  <si>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</si>
  <si>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</si>
  <si>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</si>
  <si>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</si>
  <si>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</si>
  <si>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</si>
  <si>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</si>
  <si>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</si>
  <si>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</si>
  <si>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</si>
  <si>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</si>
  <si>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</si>
  <si>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</si>
  <si>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</si>
  <si>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</si>
  <si>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</si>
  <si>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</si>
  <si>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</si>
  <si>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</si>
  <si>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</si>
  <si>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</si>
  <si>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</si>
  <si>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</si>
  <si>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</si>
  <si>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</si>
  <si>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</si>
  <si>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</si>
  <si>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</si>
  <si>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</si>
  <si>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</si>
  <si>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</si>
  <si>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</si>
  <si>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</si>
  <si>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</si>
  <si>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</si>
  <si>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</si>
  <si>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</si>
  <si>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</si>
  <si>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</si>
  <si>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</si>
  <si>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</si>
  <si>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</si>
  <si>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</si>
  <si>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</si>
  <si>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</si>
  <si>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</si>
  <si>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</si>
  <si>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</si>
  <si>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</si>
  <si>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</si>
  <si>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</si>
  <si>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</si>
  <si>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</si>
  <si>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</si>
  <si>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</si>
  <si>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</si>
  <si>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</si>
  <si>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</si>
  <si>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</si>
  <si>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</si>
  <si>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</si>
  <si>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</si>
  <si>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</si>
  <si>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</si>
  <si>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</si>
  <si>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</si>
  <si>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</si>
  <si>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</si>
  <si>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</si>
  <si>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</si>
  <si>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</si>
  <si>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</si>
  <si>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</si>
  <si>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</si>
  <si>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</si>
  <si>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</si>
  <si>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</si>
  <si>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</si>
  <si>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</si>
  <si>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</si>
  <si>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</si>
  <si>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</si>
  <si>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</si>
  <si>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</si>
  <si>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</si>
  <si>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</si>
  <si>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</si>
  <si>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</si>
  <si>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</si>
  <si>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</si>
  <si>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</si>
  <si>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</si>
  <si>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</si>
  <si>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</si>
  <si>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</si>
  <si>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</si>
  <si>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</si>
  <si>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</si>
  <si>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</si>
  <si>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</si>
  <si>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</si>
  <si>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</si>
  <si>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</si>
  <si>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</si>
  <si>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</si>
  <si>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</si>
  <si>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</si>
  <si>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</si>
  <si>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</si>
  <si>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</si>
  <si>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</si>
  <si>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</si>
  <si>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</si>
  <si>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</si>
  <si>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</si>
  <si>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</si>
  <si>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</si>
  <si>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</si>
  <si>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</si>
  <si>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</si>
  <si>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</si>
  <si>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</si>
  <si>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</si>
  <si>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</si>
  <si>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</si>
  <si>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</si>
  <si>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</si>
  <si>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</si>
  <si>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</si>
  <si>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</si>
  <si>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</si>
  <si>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</si>
  <si>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</si>
  <si>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</si>
  <si>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</si>
  <si>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</si>
  <si>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</si>
  <si>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</si>
  <si>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</si>
  <si>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</si>
  <si>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</si>
  <si>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</si>
  <si>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</si>
  <si>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</si>
  <si>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</si>
  <si>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</si>
  <si>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</si>
  <si>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</si>
  <si>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</si>
  <si>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</si>
  <si>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</si>
  <si>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</si>
  <si>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</si>
  <si>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</si>
  <si>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</si>
  <si>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</si>
  <si>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</si>
  <si>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</si>
  <si>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</si>
  <si>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</si>
  <si>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</si>
  <si>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</si>
  <si>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</si>
  <si>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</si>
  <si>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</si>
  <si>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</si>
  <si>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</si>
  <si>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</si>
  <si>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</si>
  <si>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</si>
  <si>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</si>
  <si>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</si>
  <si>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</si>
  <si>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</si>
  <si>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</si>
  <si>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</si>
  <si>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</si>
  <si>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</si>
  <si>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</si>
  <si>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</si>
  <si>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</si>
  <si>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</si>
  <si>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</si>
  <si>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</si>
  <si>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</si>
  <si>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</si>
  <si>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</si>
  <si>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</si>
  <si>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</si>
  <si>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</si>
  <si>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</si>
  <si>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</si>
  <si>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</si>
  <si>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</si>
  <si>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</si>
  <si>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</si>
  <si>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</si>
  <si>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</si>
  <si>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</si>
  <si>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</si>
  <si>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</si>
  <si>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</si>
  <si>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</si>
  <si>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</si>
  <si>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</si>
  <si>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</si>
  <si>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</si>
  <si>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</si>
  <si>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</si>
  <si>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</si>
  <si>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</si>
  <si>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</si>
  <si>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</si>
  <si>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</si>
  <si>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</si>
  <si>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</si>
  <si>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</si>
  <si>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</si>
  <si>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</si>
  <si>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</si>
  <si>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</si>
  <si>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</si>
  <si>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</si>
  <si>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</si>
  <si>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</si>
  <si>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</si>
  <si>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</si>
  <si>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</si>
  <si>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</si>
  <si>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</si>
  <si>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</si>
  <si>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</si>
  <si>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</si>
  <si>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</si>
  <si>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</si>
  <si>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</si>
  <si>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</si>
  <si>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</si>
  <si>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</si>
  <si>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</si>
  <si>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</si>
  <si>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</si>
  <si>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</si>
  <si>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</si>
  <si>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</si>
  <si>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</si>
  <si>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</si>
  <si>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</si>
  <si>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</si>
  <si>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</si>
  <si>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</si>
  <si>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</si>
  <si>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</si>
  <si>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</si>
  <si>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</si>
  <si>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</si>
  <si>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</si>
  <si>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</si>
  <si>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</si>
  <si>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</si>
  <si>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</si>
  <si>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</si>
  <si>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</si>
  <si>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</si>
  <si>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</si>
  <si>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</si>
  <si>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</si>
  <si>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</si>
  <si>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</si>
  <si>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</si>
  <si>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</si>
  <si>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</si>
  <si>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</si>
  <si>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</si>
  <si>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</si>
  <si>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</si>
  <si>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</si>
  <si>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</si>
  <si>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</si>
  <si>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</si>
  <si>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</si>
  <si>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</si>
  <si>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</si>
  <si>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</si>
  <si>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</si>
  <si>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</si>
  <si>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</si>
  <si>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</si>
  <si>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</si>
  <si>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</si>
  <si>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</si>
  <si>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</si>
  <si>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</si>
  <si>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</si>
  <si>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</si>
  <si>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</si>
  <si>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</si>
  <si>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</si>
  <si>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</si>
  <si>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</si>
  <si>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</si>
  <si>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</si>
  <si>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</si>
  <si>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</si>
  <si>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</si>
  <si>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</si>
  <si>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</si>
  <si>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</si>
  <si>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</si>
  <si>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</si>
  <si>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</si>
  <si>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</si>
  <si>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</si>
  <si>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</si>
  <si>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</si>
  <si>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</si>
  <si>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</si>
  <si>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</si>
  <si>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</si>
  <si>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</si>
  <si>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</si>
  <si>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</si>
  <si>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</si>
  <si>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</si>
  <si>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</si>
  <si>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</si>
  <si>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</si>
  <si>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</si>
  <si>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</si>
  <si>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</si>
  <si>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</si>
  <si>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</si>
  <si>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</si>
  <si>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</si>
  <si>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</si>
  <si>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</si>
  <si>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</si>
  <si>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</si>
  <si>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</si>
  <si>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</si>
  <si>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</si>
  <si>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</si>
  <si>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</si>
  <si>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</si>
  <si>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</si>
  <si>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</si>
  <si>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</si>
  <si>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</si>
  <si>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</si>
  <si>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</si>
  <si>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</si>
  <si>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</si>
  <si>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</si>
  <si>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</si>
  <si>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</si>
  <si>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</si>
  <si>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</si>
  <si>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</si>
  <si>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</si>
  <si>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</si>
  <si>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</si>
  <si>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</si>
  <si>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</si>
  <si>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</si>
  <si>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</si>
  <si>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</si>
  <si>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</si>
  <si>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</si>
  <si>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</si>
  <si>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</si>
  <si>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</si>
  <si>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</si>
  <si>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</si>
  <si>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</si>
  <si>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</si>
  <si>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</si>
  <si>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</si>
  <si>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</si>
  <si>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</si>
  <si>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</si>
  <si>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</si>
  <si>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</si>
  <si>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</si>
  <si>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</si>
  <si>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</si>
  <si>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</si>
  <si>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</si>
  <si>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</si>
  <si>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</si>
  <si>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</si>
  <si>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</si>
  <si>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</si>
  <si>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</si>
  <si>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</si>
  <si>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</si>
  <si>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</si>
  <si>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</si>
  <si>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</si>
  <si>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</si>
  <si>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</si>
  <si>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</si>
  <si>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</si>
  <si>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</si>
  <si>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</si>
  <si>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</si>
  <si>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</si>
  <si>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</si>
  <si>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</si>
  <si>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</si>
  <si>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</si>
  <si>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</si>
  <si>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</si>
  <si>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</si>
  <si>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</si>
  <si>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</si>
  <si>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</si>
  <si>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</si>
  <si>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</si>
  <si>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</si>
  <si>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</si>
  <si>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</si>
  <si>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</si>
  <si>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</si>
  <si>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</si>
  <si>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</si>
  <si>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</si>
  <si>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</si>
  <si>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</si>
  <si>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</si>
  <si>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</si>
  <si>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</si>
  <si>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</si>
  <si>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</si>
  <si>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</si>
  <si>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</si>
  <si>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</si>
  <si>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</si>
  <si>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</si>
  <si>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</si>
  <si>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</si>
  <si>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</si>
  <si>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</si>
  <si>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</si>
  <si>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</si>
  <si>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</si>
  <si>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</si>
  <si>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</si>
  <si>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</si>
  <si>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</si>
  <si>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</si>
  <si>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</si>
  <si>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</si>
  <si>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</si>
  <si>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</si>
  <si>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</si>
  <si>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</si>
  <si>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</si>
  <si>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</si>
  <si>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</si>
  <si>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</si>
  <si>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</si>
  <si>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</si>
  <si>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</si>
  <si>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</si>
  <si>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</si>
  <si>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</si>
  <si>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</si>
  <si>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</si>
  <si>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</si>
  <si>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</si>
  <si>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</si>
  <si>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</si>
  <si>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</si>
  <si>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</si>
  <si>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</si>
  <si>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</si>
  <si>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</si>
  <si>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</si>
  <si>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</si>
  <si>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</si>
  <si>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</si>
  <si>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</si>
  <si>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</si>
  <si>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</si>
  <si>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</si>
  <si>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</si>
  <si>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</si>
  <si>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</si>
  <si>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</si>
  <si>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</si>
  <si>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</si>
  <si>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</si>
  <si>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</si>
  <si>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</si>
  <si>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</si>
  <si>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</si>
  <si>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</si>
  <si>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</si>
  <si>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</si>
  <si>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</si>
  <si>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</si>
  <si>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</si>
  <si>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</si>
  <si>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</si>
  <si>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</si>
  <si>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</si>
  <si>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</si>
  <si>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</si>
  <si>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</si>
  <si>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</si>
  <si>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</si>
  <si>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</si>
  <si>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</si>
  <si>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</si>
  <si>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</si>
  <si>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</si>
  <si>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</si>
  <si>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</si>
  <si>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</si>
  <si>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</si>
  <si>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</si>
  <si>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</si>
  <si>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</si>
  <si>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</si>
  <si>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</si>
  <si>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</si>
  <si>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</si>
  <si>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</si>
  <si>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</si>
  <si>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</si>
  <si>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</si>
  <si>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</si>
  <si>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</si>
  <si>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</si>
  <si>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</si>
  <si>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</si>
  <si>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</si>
  <si>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</si>
  <si>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</si>
  <si>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</si>
  <si>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</si>
  <si>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</si>
  <si>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</si>
  <si>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</si>
  <si>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</si>
  <si>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</si>
  <si>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</si>
  <si>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</si>
  <si>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</si>
  <si>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</si>
  <si>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</si>
  <si>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</si>
  <si>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</si>
  <si>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</si>
  <si>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</si>
  <si>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</si>
  <si>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</si>
  <si>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</si>
  <si>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</si>
  <si>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</si>
  <si>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</si>
  <si>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</si>
  <si>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</si>
  <si>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</si>
  <si>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</si>
  <si>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</si>
  <si>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</si>
  <si>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</si>
  <si>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</si>
  <si>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</si>
  <si>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</si>
  <si>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</si>
  <si>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</si>
  <si>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</si>
  <si>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</si>
  <si>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</si>
  <si>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</si>
  <si>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</si>
  <si>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</si>
  <si>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</si>
  <si>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</si>
  <si>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</si>
  <si>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</si>
  <si>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</si>
  <si>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</si>
  <si>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</si>
  <si>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</si>
  <si>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</si>
  <si>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</si>
  <si>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</si>
  <si>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</si>
  <si>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</si>
  <si>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</si>
  <si>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</si>
  <si>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</si>
  <si>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</si>
  <si>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</si>
  <si>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</si>
  <si>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</si>
  <si>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</si>
  <si>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</si>
  <si>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</si>
  <si>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</si>
  <si>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</si>
  <si>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</si>
  <si>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</si>
  <si>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</si>
  <si>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</si>
  <si>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</si>
  <si>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</si>
  <si>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</si>
  <si>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</si>
  <si>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</si>
  <si>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</si>
  <si>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</si>
  <si>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</si>
  <si>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</si>
  <si>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</si>
  <si>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</si>
  <si>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</si>
  <si>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</si>
  <si>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</si>
  <si>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</si>
  <si>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</si>
  <si>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</si>
  <si>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</si>
  <si>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</si>
  <si>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</si>
  <si>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</si>
  <si>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</si>
  <si>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</si>
  <si>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</si>
  <si>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</si>
  <si>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</si>
  <si>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</si>
  <si>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</si>
  <si>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</si>
  <si>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</si>
  <si>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</si>
  <si>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</si>
  <si>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</si>
  <si>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</si>
  <si>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</si>
  <si>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</si>
  <si>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</si>
  <si>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</si>
  <si>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</si>
  <si>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</si>
  <si>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</si>
  <si>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</si>
  <si>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</si>
  <si>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</si>
  <si>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</si>
  <si>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</si>
  <si>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</si>
  <si>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</si>
  <si>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</si>
  <si>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</si>
  <si>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</si>
  <si>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</si>
  <si>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</si>
  <si>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</si>
  <si>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</si>
  <si>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</si>
  <si>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</si>
  <si>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</si>
  <si>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</si>
  <si>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</si>
  <si>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</si>
  <si>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</si>
  <si>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</si>
  <si>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</si>
  <si>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</si>
  <si>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</si>
  <si>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</si>
  <si>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</si>
  <si>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</si>
  <si>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</si>
  <si>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</si>
  <si>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</si>
  <si>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</si>
  <si>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</si>
  <si>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</si>
  <si>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</si>
  <si>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</si>
  <si>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</si>
  <si>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</si>
  <si>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</si>
  <si>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</si>
  <si>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</si>
  <si>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</si>
  <si>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</si>
  <si>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</si>
  <si>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</si>
  <si>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</si>
  <si>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</si>
  <si>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</si>
  <si>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</si>
  <si>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</si>
  <si>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</si>
  <si>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</si>
  <si>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</si>
  <si>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</si>
  <si>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</si>
  <si>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</si>
  <si>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</si>
  <si>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</si>
  <si>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</si>
  <si>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</si>
  <si>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</si>
  <si>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</si>
  <si>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</si>
  <si>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</si>
  <si>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</si>
  <si>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</si>
  <si>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</si>
  <si>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</si>
  <si>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</si>
  <si>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</si>
  <si>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</si>
  <si>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</si>
  <si>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</si>
  <si>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</si>
  <si>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</si>
  <si>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</si>
  <si>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</si>
  <si>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</si>
  <si>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</si>
  <si>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</si>
  <si>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</si>
  <si>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</si>
  <si>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</si>
  <si>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</si>
  <si>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</si>
  <si>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</si>
  <si>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</si>
  <si>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</si>
  <si>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</si>
  <si>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</si>
  <si>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</si>
  <si>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</si>
  <si>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</si>
  <si>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</si>
  <si>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</si>
  <si>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</si>
  <si>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</si>
  <si>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</si>
  <si>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</si>
  <si>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</si>
  <si>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</si>
  <si>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</si>
  <si>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</si>
  <si>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</si>
  <si>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</si>
  <si>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</si>
  <si>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</si>
  <si>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</si>
  <si>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</si>
  <si>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</si>
  <si>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</si>
  <si>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</si>
  <si>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</si>
  <si>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</si>
  <si>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</si>
  <si>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</si>
  <si>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</si>
  <si>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</si>
  <si>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</si>
  <si>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</si>
  <si>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</si>
  <si>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</si>
  <si>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</si>
  <si>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</si>
  <si>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</si>
  <si>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</si>
  <si>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</si>
  <si>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</si>
  <si>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</si>
  <si>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</si>
  <si>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</si>
  <si>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</si>
  <si>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</si>
  <si>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</si>
  <si>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</si>
  <si>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</si>
  <si>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</si>
  <si>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</si>
  <si>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</si>
  <si>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</si>
  <si>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</si>
  <si>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</si>
  <si>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</si>
  <si>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</si>
  <si>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</si>
  <si>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</si>
  <si>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</si>
  <si>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</si>
  <si>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</si>
  <si>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</si>
  <si>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</si>
  <si>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</si>
  <si>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</si>
  <si>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</si>
  <si>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</si>
  <si>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</si>
  <si>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</si>
  <si>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</si>
  <si>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</si>
  <si>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</si>
  <si>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</si>
  <si>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</si>
  <si>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</si>
  <si>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</si>
  <si>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</si>
  <si>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</si>
  <si>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</si>
  <si>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</si>
  <si>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</si>
  <si>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</si>
  <si>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</si>
  <si>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</si>
  <si>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</si>
  <si>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</si>
  <si>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</si>
  <si>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</si>
  <si>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</si>
  <si>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</si>
  <si>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</si>
  <si>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</si>
  <si>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</si>
  <si>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</si>
  <si>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</si>
  <si>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</si>
  <si>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</si>
  <si>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</si>
  <si>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</si>
  <si>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</si>
  <si>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</si>
  <si>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</si>
  <si>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</si>
  <si>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</si>
  <si>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</si>
  <si>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</si>
  <si>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</si>
  <si>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</si>
  <si>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</si>
  <si>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</si>
  <si>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</si>
  <si>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</si>
  <si>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</si>
  <si>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</si>
  <si>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</si>
  <si>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</si>
  <si>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</si>
  <si>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</si>
  <si>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</si>
  <si>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</si>
  <si>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</si>
  <si>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</si>
  <si>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</si>
  <si>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</si>
  <si>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</si>
  <si>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</si>
  <si>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</si>
  <si>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</si>
  <si>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</si>
  <si>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</si>
  <si>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</si>
  <si>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</si>
  <si>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</si>
  <si>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</si>
  <si>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</si>
  <si>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</si>
  <si>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</si>
  <si>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</si>
  <si>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</si>
  <si>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</si>
  <si>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</si>
  <si>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</si>
  <si>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</si>
  <si>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</si>
  <si>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</si>
  <si>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</si>
  <si>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</si>
  <si>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</si>
  <si>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</si>
  <si>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</si>
  <si>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</si>
  <si>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</si>
  <si>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</si>
  <si>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</si>
  <si>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</si>
  <si>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</si>
  <si>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</si>
  <si>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</si>
  <si>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</si>
  <si>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</si>
  <si>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</si>
  <si>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</si>
  <si>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</si>
  <si>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</si>
  <si>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</si>
  <si>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</si>
  <si>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</si>
  <si>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</si>
  <si>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</si>
  <si>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</si>
  <si>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</si>
  <si>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</si>
  <si>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</si>
  <si>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</si>
  <si>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</si>
  <si>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</si>
  <si>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</si>
  <si>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</si>
  <si>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</si>
  <si>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</si>
  <si>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</si>
  <si>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</si>
  <si>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</si>
  <si>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</si>
  <si>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</si>
  <si>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</si>
  <si>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</si>
  <si>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</si>
  <si>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</si>
  <si>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</si>
  <si>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</si>
  <si>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</si>
  <si>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</si>
  <si>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</si>
  <si>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</si>
  <si>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</si>
  <si>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</si>
  <si>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</si>
  <si>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</si>
  <si>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</si>
  <si>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</si>
  <si>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</si>
  <si>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</si>
  <si>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</si>
  <si>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</si>
  <si>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</si>
  <si>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</si>
  <si>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</si>
  <si>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</si>
  <si>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</si>
  <si>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</si>
  <si>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</si>
  <si>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</si>
  <si>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</si>
  <si>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</si>
  <si>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</si>
  <si>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</si>
  <si>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</si>
  <si>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</si>
  <si>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</si>
  <si>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</si>
  <si>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</si>
  <si>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</si>
  <si>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</si>
  <si>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</si>
  <si>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</si>
  <si>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</si>
  <si>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</si>
  <si>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</si>
  <si>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</si>
  <si>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</si>
  <si>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</si>
  <si>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</si>
  <si>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</si>
  <si>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</si>
  <si>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</si>
  <si>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</si>
  <si>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</si>
  <si>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</si>
  <si>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</si>
  <si>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</si>
  <si>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</si>
  <si>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</si>
  <si>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</si>
  <si>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</si>
  <si>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</si>
  <si>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</si>
  <si>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</si>
  <si>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</si>
  <si>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</si>
  <si>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</si>
  <si>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</si>
  <si>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</si>
  <si>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</si>
  <si>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</si>
  <si>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</si>
  <si>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</si>
  <si>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</si>
  <si>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</si>
  <si>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</si>
  <si>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</si>
  <si>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</si>
  <si>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</si>
  <si>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</si>
  <si>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</si>
  <si>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</si>
  <si>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</si>
  <si>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</si>
  <si>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</si>
  <si>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</si>
  <si>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</si>
  <si>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</si>
  <si>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</si>
  <si>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</si>
  <si>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</si>
  <si>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</si>
  <si>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</si>
  <si>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</si>
  <si>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</si>
  <si>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</si>
  <si>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</si>
  <si>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</si>
  <si>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</si>
  <si>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</si>
  <si>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</si>
  <si>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</si>
  <si>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</si>
  <si>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</si>
  <si>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</si>
  <si>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</si>
  <si>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</si>
  <si>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</si>
  <si>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</si>
  <si>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</si>
  <si>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</si>
  <si>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</si>
  <si>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</si>
  <si>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</si>
  <si>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</si>
  <si>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</si>
  <si>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</si>
  <si>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</si>
  <si>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</si>
  <si>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</si>
  <si>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</si>
  <si>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</si>
  <si>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</si>
  <si>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</si>
  <si>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</si>
  <si>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</si>
  <si>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</si>
  <si>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</si>
  <si>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</si>
  <si>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</si>
  <si>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</si>
  <si>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</si>
  <si>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</si>
  <si>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</si>
  <si>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</si>
  <si>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</si>
  <si>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</si>
  <si>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</si>
  <si>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</si>
  <si>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</si>
  <si>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</si>
  <si>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</si>
  <si>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</si>
  <si>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</si>
  <si>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</si>
  <si>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</si>
  <si>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</si>
  <si>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</si>
  <si>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</si>
  <si>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</si>
  <si>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</si>
  <si>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</si>
  <si>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</si>
  <si>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</si>
  <si>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</si>
  <si>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</si>
  <si>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</si>
  <si>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</si>
  <si>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</si>
  <si>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</si>
  <si>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</si>
  <si>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</si>
  <si>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</si>
  <si>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</si>
  <si>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</si>
  <si>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</si>
  <si>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</si>
  <si>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</si>
  <si>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</si>
  <si>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</si>
  <si>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</si>
  <si>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</si>
  <si>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</si>
  <si>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</si>
  <si>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</si>
  <si>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</si>
  <si>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</si>
  <si>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</si>
  <si>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</si>
  <si>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</si>
  <si>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</si>
  <si>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</si>
  <si>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</si>
  <si>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</si>
  <si>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</si>
  <si>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</si>
  <si>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</si>
  <si>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</si>
  <si>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</si>
  <si>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</si>
  <si>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</si>
  <si>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</si>
  <si>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</si>
  <si>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</si>
  <si>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</si>
  <si>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</si>
  <si>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</si>
  <si>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</si>
  <si>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</si>
  <si>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</si>
  <si>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</si>
  <si>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</si>
  <si>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</si>
  <si>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</si>
  <si>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</si>
  <si>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</si>
  <si>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</si>
  <si>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</si>
  <si>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</si>
  <si>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</si>
  <si>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</si>
  <si>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</si>
  <si>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</si>
  <si>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</si>
  <si>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</si>
  <si>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</si>
  <si>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</si>
  <si>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</si>
  <si>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</si>
  <si>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</si>
  <si>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</si>
  <si>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</si>
  <si>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</si>
  <si>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</si>
  <si>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</si>
  <si>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</si>
  <si>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</si>
  <si>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</si>
  <si>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</si>
  <si>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</si>
  <si>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</si>
  <si>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</si>
  <si>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</si>
  <si>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</si>
  <si>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</si>
  <si>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</si>
  <si>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</si>
  <si>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</si>
  <si>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</si>
  <si>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</si>
  <si>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</si>
  <si>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</si>
  <si>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</si>
  <si>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</si>
  <si>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</si>
  <si>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</si>
  <si>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</si>
  <si>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</si>
  <si>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</si>
  <si>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</si>
  <si>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</si>
  <si>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</si>
  <si>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</si>
  <si>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</si>
  <si>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</si>
  <si>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</si>
  <si>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</si>
  <si>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</si>
  <si>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</si>
  <si>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</si>
  <si>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</si>
  <si>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</si>
  <si>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</si>
  <si>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</si>
  <si>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</si>
  <si>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</si>
  <si>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</si>
  <si>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</si>
  <si>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</si>
  <si>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</si>
  <si>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</si>
  <si>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</si>
  <si>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</si>
  <si>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</si>
  <si>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</si>
  <si>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</si>
  <si>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</si>
  <si>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</si>
  <si>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</si>
  <si>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</si>
  <si>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</si>
  <si>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</si>
  <si>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</si>
  <si>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</si>
  <si>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</si>
  <si>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</si>
  <si>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</si>
  <si>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</si>
  <si>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</si>
  <si>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</si>
  <si>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</si>
  <si>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</si>
  <si>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</si>
  <si>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</si>
  <si>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</si>
  <si>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</si>
  <si>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</si>
  <si>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</si>
  <si>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</si>
  <si>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</si>
  <si>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</si>
  <si>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</si>
  <si>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</si>
  <si>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</si>
  <si>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</si>
  <si>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</si>
  <si>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</si>
  <si>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</si>
  <si>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</si>
  <si>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</si>
  <si>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</si>
  <si>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</si>
  <si>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</si>
  <si>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</si>
  <si>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</si>
  <si>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</si>
  <si>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</si>
  <si>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</si>
  <si>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</si>
  <si>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</si>
  <si>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</si>
  <si>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</si>
  <si>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</si>
  <si>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</si>
  <si>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</si>
  <si>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</si>
  <si>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</si>
  <si>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</si>
  <si>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</si>
  <si>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</si>
  <si>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</si>
  <si>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</si>
  <si>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</si>
  <si>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</si>
  <si>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</si>
  <si>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</si>
  <si>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</si>
  <si>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</si>
  <si>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</si>
  <si>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</si>
  <si>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</si>
  <si>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</si>
  <si>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</si>
  <si>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</si>
  <si>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</si>
  <si>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</si>
  <si>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</si>
  <si>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</si>
  <si>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</si>
  <si>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</si>
  <si>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</si>
  <si>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</si>
  <si>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</si>
  <si>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</si>
  <si>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</si>
  <si>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</si>
  <si>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</si>
  <si>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</si>
  <si>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</si>
  <si>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</si>
  <si>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</si>
  <si>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</si>
  <si>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</si>
  <si>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</si>
  <si>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</si>
  <si>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</si>
  <si>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</si>
  <si>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</si>
  <si>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</si>
  <si>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</si>
  <si>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</si>
  <si>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</si>
  <si>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</si>
  <si>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</si>
  <si>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</si>
  <si>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</si>
  <si>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</si>
  <si>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</si>
  <si>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</si>
  <si>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</si>
  <si>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</si>
  <si>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</si>
  <si>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</si>
  <si>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</si>
  <si>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</si>
  <si>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</si>
  <si>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</si>
  <si>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</si>
  <si>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</si>
  <si>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</si>
  <si>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</si>
  <si>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</si>
  <si>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</si>
  <si>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</si>
  <si>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</si>
  <si>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</si>
  <si>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</si>
  <si>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</si>
  <si>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</si>
  <si>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</si>
  <si>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</si>
  <si>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</si>
  <si>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</si>
  <si>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</si>
  <si>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</si>
  <si>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</si>
  <si>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</si>
  <si>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</si>
  <si>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</si>
  <si>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</si>
  <si>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</si>
  <si>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</si>
  <si>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</si>
  <si>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</si>
  <si>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</si>
  <si>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</si>
  <si>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</si>
  <si>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</si>
  <si>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</si>
  <si>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</si>
  <si>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</si>
  <si>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</si>
  <si>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</si>
  <si>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</si>
  <si>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</si>
  <si>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</si>
  <si>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</si>
  <si>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</si>
  <si>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</si>
  <si>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</si>
  <si>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</si>
  <si>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</si>
  <si>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</si>
  <si>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</si>
  <si>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</si>
  <si>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</si>
  <si>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</si>
  <si>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</si>
  <si>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</si>
  <si>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</si>
  <si>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</si>
  <si>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</si>
  <si>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</si>
  <si>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</si>
  <si>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</si>
  <si>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</si>
  <si>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</si>
  <si>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</si>
  <si>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</si>
  <si>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</si>
  <si>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</si>
  <si>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</si>
  <si>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</si>
  <si>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</si>
  <si>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</si>
  <si>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</si>
  <si>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</si>
  <si>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</si>
  <si>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</si>
  <si>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</si>
  <si>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</si>
  <si>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</si>
  <si>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</si>
  <si>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</si>
  <si>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</si>
  <si>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</si>
  <si>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</si>
  <si>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</si>
  <si>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</si>
  <si>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</si>
  <si>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</si>
  <si>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</si>
  <si>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</si>
  <si>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</si>
  <si>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</si>
  <si>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</si>
  <si>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</si>
  <si>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</si>
  <si>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</si>
  <si>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</si>
  <si>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</si>
  <si>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</si>
  <si>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</si>
  <si>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</si>
  <si>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</si>
  <si>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</si>
  <si>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</si>
  <si>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</si>
  <si>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</si>
  <si>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</si>
  <si>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</si>
  <si>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</si>
  <si>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</si>
  <si>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</si>
  <si>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</si>
  <si>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</si>
  <si>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</si>
  <si>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</si>
  <si>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</si>
  <si>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</si>
  <si>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</si>
  <si>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</si>
  <si>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</si>
  <si>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</si>
  <si>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</si>
  <si>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</si>
  <si>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</si>
  <si>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</si>
  <si>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</si>
  <si>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</si>
  <si>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</si>
  <si>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</si>
  <si>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</si>
  <si>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</si>
  <si>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</si>
  <si>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</si>
  <si>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</si>
  <si>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</si>
  <si>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</si>
  <si>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</si>
  <si>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</si>
  <si>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</si>
  <si>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</si>
  <si>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</si>
  <si>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</si>
  <si>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</si>
  <si>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</si>
  <si>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</si>
  <si>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</si>
  <si>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</si>
  <si>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</si>
  <si>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</si>
  <si>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</si>
  <si>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</si>
  <si>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</si>
  <si>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</si>
  <si>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</si>
  <si>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</si>
  <si>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</si>
  <si>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</si>
  <si>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</si>
  <si>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</si>
  <si>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</si>
  <si>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</si>
  <si>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</si>
  <si>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</si>
  <si>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</si>
  <si>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</si>
  <si>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</si>
  <si>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</si>
  <si>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</si>
  <si>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</si>
  <si>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</si>
  <si>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</si>
  <si>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</si>
  <si>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</si>
  <si>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</si>
  <si>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</si>
  <si>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</si>
  <si>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</si>
  <si>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</si>
  <si>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</si>
  <si>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</si>
  <si>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</si>
  <si>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</si>
  <si>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</si>
  <si>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</si>
  <si>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</si>
  <si>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</si>
  <si>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</si>
  <si>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</si>
  <si>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</si>
  <si>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</si>
  <si>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</si>
  <si>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</si>
  <si>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</si>
  <si>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</si>
  <si>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</si>
  <si>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</si>
  <si>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</si>
  <si>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</si>
  <si>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</si>
  <si>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</si>
  <si>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</si>
  <si>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</si>
  <si>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</si>
  <si>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</si>
  <si>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</si>
  <si>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</si>
  <si>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</si>
  <si>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</si>
  <si>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</si>
  <si>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</si>
  <si>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</si>
  <si>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</si>
  <si>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</si>
  <si>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</si>
  <si>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</si>
  <si>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</si>
  <si>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</si>
  <si>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</si>
  <si>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</si>
  <si>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</si>
  <si>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</si>
  <si>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</si>
  <si>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</si>
  <si>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</si>
  <si>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</si>
  <si>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</si>
  <si>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</si>
  <si>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</si>
  <si>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</si>
  <si>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</si>
  <si>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</si>
  <si>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</si>
  <si>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</si>
  <si>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</si>
  <si>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</si>
  <si>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</si>
  <si>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</si>
  <si>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</si>
  <si>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</si>
  <si>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</si>
  <si>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</si>
  <si>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</si>
  <si>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</si>
  <si>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</si>
  <si>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</si>
  <si>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</si>
  <si>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</si>
  <si>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</si>
  <si>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</si>
  <si>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</si>
  <si>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</si>
  <si>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</si>
  <si>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</si>
  <si>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</si>
  <si>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</si>
  <si>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</si>
  <si>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</si>
  <si>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</si>
  <si>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</si>
  <si>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</si>
  <si>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</si>
  <si>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</si>
  <si>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</si>
  <si>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</si>
  <si>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</si>
  <si>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</si>
  <si>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</si>
  <si>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</si>
  <si>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</si>
  <si>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</si>
  <si>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</si>
  <si>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</si>
  <si>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</si>
  <si>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</si>
  <si>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</si>
  <si>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</si>
  <si>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</si>
  <si>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</si>
  <si>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</si>
  <si>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</si>
  <si>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</si>
  <si>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</si>
  <si>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</si>
  <si>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</si>
  <si>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</si>
  <si>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</si>
  <si>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</si>
  <si>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</si>
  <si>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</si>
  <si>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</si>
  <si>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</si>
  <si>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</si>
  <si>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</si>
  <si>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</si>
  <si>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</si>
  <si>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</si>
  <si>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</si>
  <si>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</si>
  <si>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</si>
  <si>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</si>
  <si>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</si>
  <si>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</si>
  <si>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</si>
  <si>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</si>
  <si>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</si>
  <si>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</si>
  <si>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</si>
  <si>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</si>
  <si>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</si>
  <si>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</si>
  <si>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</si>
  <si>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</si>
  <si>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</si>
  <si>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</si>
  <si>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</si>
  <si>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</si>
  <si>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</si>
  <si>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</si>
  <si>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</si>
  <si>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</si>
  <si>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</si>
  <si>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</si>
  <si>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</si>
  <si>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</si>
  <si>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</si>
  <si>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</si>
  <si>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</si>
  <si>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</si>
  <si>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</si>
  <si>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</si>
  <si>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</si>
  <si>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</si>
  <si>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</si>
  <si>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</si>
  <si>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</si>
  <si>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</si>
  <si>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</si>
  <si>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</si>
  <si>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</si>
  <si>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</si>
  <si>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</si>
  <si>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</si>
  <si>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</si>
  <si>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</si>
  <si>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</si>
  <si>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</si>
  <si>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</si>
  <si>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</si>
  <si>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</si>
  <si>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</si>
  <si>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</si>
  <si>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</si>
  <si>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</si>
  <si>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</si>
  <si>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</si>
  <si>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</si>
  <si>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</si>
  <si>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</si>
  <si>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</si>
  <si>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</si>
  <si>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</si>
  <si>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</si>
  <si>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</si>
  <si>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</si>
  <si>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</si>
  <si>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</si>
  <si>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</si>
  <si>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</si>
  <si>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</si>
  <si>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</si>
  <si>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</si>
  <si>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</si>
  <si>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</si>
  <si>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</si>
  <si>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</si>
  <si>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</si>
  <si>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</si>
  <si>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</si>
  <si>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</si>
  <si>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</si>
  <si>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</si>
  <si>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</si>
  <si>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</si>
  <si>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</si>
  <si>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</si>
  <si>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</si>
  <si>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</si>
  <si>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</si>
  <si>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</si>
  <si>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</si>
  <si>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</si>
  <si>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</si>
  <si>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</si>
  <si>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</si>
  <si>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</si>
  <si>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</si>
  <si>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</si>
  <si>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</si>
  <si>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</si>
  <si>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</si>
  <si>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</si>
  <si>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</si>
  <si>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</si>
  <si>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</si>
  <si>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</si>
  <si>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</si>
  <si>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</si>
  <si>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</si>
  <si>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</si>
  <si>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</si>
  <si>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</si>
  <si>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</si>
  <si>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</si>
  <si>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</si>
  <si>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</si>
  <si>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</si>
  <si>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</si>
  <si>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</si>
  <si>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</si>
  <si>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</si>
  <si>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</si>
  <si>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</si>
  <si>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</si>
  <si>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</si>
  <si>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</si>
  <si>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</si>
  <si>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</si>
  <si>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</si>
  <si>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</si>
  <si>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</si>
  <si>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</si>
  <si>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</si>
  <si>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</si>
  <si>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</si>
  <si>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</si>
  <si>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</si>
  <si>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</si>
  <si>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</si>
  <si>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</si>
  <si>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</si>
  <si>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</si>
  <si>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</si>
  <si>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</si>
  <si>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</si>
  <si>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</si>
  <si>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</si>
  <si>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</si>
  <si>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</si>
  <si>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</si>
  <si>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</si>
  <si>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</si>
  <si>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</si>
  <si>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</si>
  <si>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</si>
  <si>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</si>
  <si>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</si>
  <si>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</si>
  <si>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</si>
  <si>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</si>
  <si>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</si>
  <si>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</si>
  <si>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</si>
  <si>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</si>
  <si>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</si>
  <si>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</si>
  <si>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</si>
  <si>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</si>
  <si>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</si>
  <si>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</si>
  <si>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</si>
  <si>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</si>
  <si>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</si>
  <si>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</si>
  <si>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</si>
  <si>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</si>
  <si>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</si>
  <si>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</si>
  <si>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</si>
  <si>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</si>
  <si>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</si>
  <si>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</si>
  <si>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</si>
  <si>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</si>
  <si>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</si>
  <si>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</si>
  <si>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</si>
  <si>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</si>
  <si>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</si>
  <si>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</si>
  <si>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</si>
  <si>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</si>
  <si>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</si>
  <si>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</si>
  <si>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</si>
  <si>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</si>
  <si>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</si>
  <si>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</si>
  <si>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</si>
  <si>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</si>
  <si>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</si>
  <si>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</si>
  <si>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</si>
  <si>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</si>
  <si>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</si>
  <si>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</si>
  <si>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</si>
  <si>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</si>
  <si>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</si>
  <si>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</si>
  <si>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</si>
  <si>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</si>
  <si>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</si>
  <si>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</si>
  <si>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</si>
  <si>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</si>
  <si>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</si>
  <si>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</si>
  <si>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</si>
  <si>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</si>
  <si>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</si>
  <si>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</si>
  <si>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</si>
  <si>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</si>
  <si>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</si>
  <si>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</si>
  <si>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</si>
  <si>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</si>
  <si>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</si>
  <si>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</si>
  <si>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</si>
  <si>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</si>
  <si>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</si>
  <si>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</si>
  <si>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</si>
  <si>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</si>
  <si>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</si>
  <si>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</si>
  <si>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</si>
  <si>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</si>
  <si>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</si>
  <si>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</si>
  <si>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</si>
  <si>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</si>
  <si>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</si>
  <si>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</si>
  <si>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</si>
  <si>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</si>
  <si>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</si>
  <si>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</si>
  <si>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</si>
  <si>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</si>
  <si>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</si>
  <si>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</si>
  <si>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</si>
  <si>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</si>
  <si>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</si>
  <si>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</si>
  <si>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</si>
  <si>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</si>
  <si>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</si>
  <si>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</si>
  <si>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</si>
  <si>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</si>
  <si>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</si>
  <si>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</si>
  <si>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</si>
  <si>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</si>
  <si>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</si>
  <si>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</si>
  <si>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</si>
  <si>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</si>
  <si>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</si>
  <si>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</si>
  <si>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</si>
  <si>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</si>
  <si>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</si>
  <si>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</si>
  <si>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</si>
  <si>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</si>
  <si>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</si>
  <si>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</si>
  <si>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</si>
  <si>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</si>
  <si>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</si>
  <si>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</si>
  <si>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</si>
  <si>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</si>
  <si>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</si>
  <si>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</si>
  <si>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</si>
  <si>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</si>
  <si>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</si>
  <si>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</si>
  <si>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</si>
  <si>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</si>
  <si>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</si>
  <si>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</si>
  <si>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</si>
  <si>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</si>
  <si>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</si>
  <si>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</si>
  <si>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</si>
  <si>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</si>
  <si>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</si>
  <si>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</si>
  <si>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</si>
  <si>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</si>
  <si>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</si>
  <si>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</si>
  <si>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</si>
  <si>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</si>
  <si>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</si>
  <si>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</si>
  <si>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</si>
  <si>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</si>
  <si>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</si>
  <si>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</si>
  <si>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</si>
  <si>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</si>
  <si>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</si>
  <si>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</si>
  <si>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</si>
  <si>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</si>
  <si>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</si>
  <si>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</si>
  <si>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</si>
  <si>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</si>
  <si>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</si>
  <si>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</si>
  <si>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</si>
  <si>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</si>
  <si>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</si>
  <si>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</si>
  <si>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</si>
  <si>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</si>
  <si>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</si>
  <si>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</si>
  <si>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</si>
  <si>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</si>
  <si>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</si>
  <si>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</si>
  <si>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</si>
  <si>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</si>
  <si>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</si>
  <si>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</si>
  <si>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</si>
  <si>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</si>
  <si>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</si>
  <si>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</si>
  <si>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</si>
  <si>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</si>
  <si>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</si>
  <si>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</si>
  <si>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</si>
  <si>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</si>
  <si>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</si>
  <si>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</si>
  <si>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</si>
  <si>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</si>
  <si>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</si>
  <si>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</si>
  <si>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</si>
  <si>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</si>
  <si>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</si>
  <si>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</si>
  <si>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</si>
  <si>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</si>
  <si>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</si>
  <si>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</si>
  <si>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</si>
  <si>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</si>
  <si>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</si>
  <si>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</si>
  <si>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</si>
  <si>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</si>
  <si>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</si>
  <si>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</si>
  <si>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</si>
  <si>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</si>
  <si>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</si>
  <si>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</si>
  <si>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</si>
  <si>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</si>
  <si>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</si>
  <si>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</si>
  <si>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</si>
  <si>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</si>
  <si>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</si>
  <si>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</si>
  <si>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</si>
  <si>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</si>
  <si>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</si>
  <si>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</si>
  <si>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</si>
  <si>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</si>
  <si>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</si>
  <si>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</si>
  <si>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</si>
  <si>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</si>
  <si>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</si>
  <si>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</si>
  <si>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</si>
  <si>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</si>
  <si>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</si>
  <si>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</si>
  <si>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</si>
  <si>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</si>
  <si>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</si>
  <si>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</si>
  <si>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</si>
  <si>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</si>
  <si>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</si>
  <si>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</si>
  <si>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</si>
  <si>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</si>
  <si>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</si>
  <si>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</si>
  <si>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</si>
  <si>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</si>
  <si>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</si>
  <si>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</si>
  <si>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</si>
  <si>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</si>
  <si>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</si>
  <si>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</si>
  <si>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</si>
  <si>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</si>
  <si>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</si>
  <si>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</si>
  <si>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</si>
  <si>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</si>
  <si>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</si>
  <si>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</si>
  <si>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</si>
  <si>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</si>
  <si>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</si>
  <si>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</si>
  <si>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</si>
  <si>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</si>
  <si>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</si>
  <si>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</si>
  <si>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</si>
  <si>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</si>
  <si>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</si>
  <si>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</si>
  <si>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</si>
  <si>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</si>
  <si>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</si>
  <si>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</si>
  <si>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</si>
  <si>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</si>
  <si>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</si>
  <si>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</si>
  <si>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</si>
  <si>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</si>
  <si>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</si>
  <si>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</si>
  <si>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</si>
  <si>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</si>
  <si>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</si>
  <si>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</si>
  <si>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</si>
  <si>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</si>
  <si>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</si>
  <si>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</si>
  <si>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</si>
  <si>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</si>
  <si>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</si>
  <si>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</si>
  <si>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</si>
  <si>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</si>
  <si>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</si>
  <si>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</si>
  <si>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</si>
  <si>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</si>
  <si>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</si>
  <si>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</si>
  <si>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</si>
  <si>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</si>
  <si>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</si>
  <si>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</si>
  <si>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</si>
  <si>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</si>
  <si>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</si>
  <si>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</si>
  <si>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</si>
  <si>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</si>
  <si>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</si>
  <si>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</si>
  <si>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</si>
  <si>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</si>
  <si>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</si>
  <si>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</si>
  <si>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</si>
  <si>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</si>
  <si>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</si>
  <si>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</si>
  <si>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</si>
  <si>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</si>
  <si>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</si>
  <si>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</si>
  <si>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</si>
  <si>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</si>
  <si>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</si>
  <si>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</si>
  <si>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</si>
  <si>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</si>
  <si>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</si>
  <si>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</si>
  <si>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</si>
  <si>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</si>
  <si>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</si>
  <si>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</si>
  <si>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</si>
  <si>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</si>
  <si>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</si>
  <si>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</si>
  <si>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</si>
  <si>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</si>
  <si>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</si>
  <si>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</si>
  <si>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</si>
  <si>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</si>
  <si>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</si>
  <si>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</si>
  <si>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</si>
  <si>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</si>
  <si>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</si>
  <si>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</si>
  <si>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</si>
  <si>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</si>
  <si>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</si>
  <si>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</si>
  <si>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</si>
  <si>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</si>
  <si>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</si>
  <si>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</si>
  <si>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</si>
  <si>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</si>
  <si>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</si>
  <si>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</si>
  <si>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</si>
  <si>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</si>
  <si>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</si>
  <si>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</si>
  <si>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</si>
  <si>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</si>
  <si>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</si>
  <si>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</si>
  <si>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</si>
  <si>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</si>
  <si>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</si>
  <si>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</si>
  <si>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</si>
  <si>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</si>
  <si>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</si>
  <si>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</si>
  <si>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</si>
  <si>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</si>
  <si>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</si>
  <si>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</si>
  <si>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</si>
  <si>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</si>
  <si>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</si>
  <si>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</si>
  <si>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</si>
  <si>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</si>
  <si>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</si>
  <si>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</si>
  <si>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</si>
  <si>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</si>
  <si>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</si>
  <si>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</si>
  <si>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</si>
  <si>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</si>
  <si>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</si>
  <si>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</si>
  <si>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</si>
  <si>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</si>
  <si>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</si>
  <si>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</si>
  <si>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</si>
  <si>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</si>
  <si>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</si>
  <si>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</si>
  <si>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</si>
  <si>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</si>
  <si>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</si>
  <si>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</si>
  <si>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</si>
  <si>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</si>
  <si>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</si>
  <si>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</si>
  <si>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</si>
  <si>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</si>
  <si>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</si>
  <si>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</si>
  <si>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</si>
  <si>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</si>
  <si>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</si>
  <si>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</si>
  <si>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</si>
  <si>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</si>
  <si>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</si>
  <si>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</si>
  <si>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</si>
  <si>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</si>
  <si>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</si>
  <si>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</si>
  <si>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</si>
  <si>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</si>
  <si>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</si>
  <si>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</si>
  <si>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</si>
  <si>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</si>
  <si>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</si>
  <si>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</si>
  <si>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</si>
  <si>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</si>
  <si>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</si>
  <si>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</si>
  <si>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</si>
  <si>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</si>
  <si>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</si>
  <si>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</si>
  <si>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</si>
  <si>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</si>
  <si>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</si>
  <si>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</si>
  <si>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</si>
  <si>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</si>
  <si>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</si>
  <si>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</si>
  <si>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</si>
  <si>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</si>
  <si>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</si>
  <si>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</si>
  <si>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</si>
  <si>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</si>
  <si>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</si>
  <si>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</si>
  <si>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</si>
  <si>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</si>
  <si>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</si>
  <si>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</si>
  <si>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</si>
  <si>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</si>
  <si>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</si>
  <si>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</si>
  <si>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</si>
  <si>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</si>
  <si>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</si>
  <si>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</si>
  <si>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</si>
  <si>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</si>
  <si>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</si>
  <si>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</si>
  <si>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</si>
  <si>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</si>
  <si>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</si>
  <si>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</si>
  <si>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</si>
  <si>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</si>
  <si>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</si>
  <si>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</si>
  <si>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</si>
  <si>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</si>
  <si>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</si>
  <si>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</si>
  <si>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</si>
  <si>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</si>
  <si>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</si>
  <si>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</si>
  <si>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</si>
  <si>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</si>
  <si>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</si>
  <si>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</si>
  <si>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</si>
  <si>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</si>
  <si>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</si>
  <si>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</si>
  <si>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</si>
  <si>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</si>
  <si>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</si>
  <si>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</si>
  <si>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</si>
  <si>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</si>
  <si>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</si>
  <si>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</si>
  <si>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</si>
  <si>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</si>
  <si>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</si>
  <si>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</si>
  <si>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</si>
  <si>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</si>
  <si>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</si>
  <si>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</si>
  <si>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</si>
  <si>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</si>
  <si>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</si>
  <si>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</si>
  <si>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</si>
  <si>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</si>
  <si>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</si>
  <si>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</si>
  <si>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</si>
  <si>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</si>
  <si>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</si>
  <si>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</si>
  <si>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</si>
  <si>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</si>
  <si>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</si>
  <si>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</si>
  <si>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</si>
  <si>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</si>
  <si>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</si>
  <si>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</si>
  <si>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</si>
  <si>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</si>
  <si>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</si>
  <si>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</si>
  <si>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</si>
  <si>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</si>
  <si>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</si>
  <si>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</si>
  <si>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</si>
  <si>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</si>
  <si>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</si>
  <si>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</si>
  <si>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</si>
  <si>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</si>
  <si>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</si>
  <si>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</si>
  <si>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</si>
  <si>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</si>
  <si>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</si>
  <si>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</si>
  <si>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</si>
  <si>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</si>
  <si>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</si>
  <si>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</si>
  <si>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</si>
  <si>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</si>
  <si>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</si>
  <si>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</si>
  <si>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</si>
  <si>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</si>
  <si>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</si>
  <si>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</si>
  <si>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</si>
  <si>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</si>
  <si>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</si>
  <si>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</si>
  <si>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</si>
  <si>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</si>
  <si>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</si>
  <si>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</si>
  <si>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</si>
  <si>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</si>
  <si>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</si>
  <si>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</si>
  <si>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</si>
  <si>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</si>
  <si>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</si>
  <si>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</si>
  <si>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</si>
  <si>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</si>
  <si>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</si>
  <si>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</si>
  <si>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</si>
  <si>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</si>
  <si>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</si>
  <si>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</si>
  <si>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</si>
  <si>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</si>
  <si>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</si>
  <si>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</si>
  <si>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</si>
  <si>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</si>
  <si>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</si>
  <si>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</si>
  <si>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</si>
  <si>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</si>
  <si>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</si>
  <si>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</si>
  <si>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</si>
  <si>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</si>
  <si>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</si>
  <si>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</si>
  <si>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</si>
  <si>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</si>
  <si>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</si>
  <si>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</si>
  <si>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</si>
  <si>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</si>
  <si>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</si>
  <si>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</si>
  <si>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</si>
  <si>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</si>
  <si>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</si>
  <si>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</si>
  <si>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</si>
  <si>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</si>
  <si>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</si>
  <si>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</si>
  <si>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</si>
  <si>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</si>
  <si>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</si>
  <si>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</si>
  <si>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</si>
  <si>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</si>
  <si>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</si>
  <si>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</si>
  <si>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</si>
  <si>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</si>
  <si>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</si>
  <si>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</si>
  <si>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</si>
  <si>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</si>
  <si>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</si>
  <si>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</si>
  <si>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</si>
  <si>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</si>
  <si>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</si>
  <si>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</si>
  <si>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</si>
  <si>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</si>
  <si>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</si>
  <si>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</si>
  <si>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</si>
  <si>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</si>
  <si>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</si>
  <si>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</si>
  <si>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</si>
  <si>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</si>
  <si>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</si>
  <si>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</si>
  <si>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</si>
  <si>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</si>
  <si>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</si>
  <si>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</si>
  <si>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</si>
  <si>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</si>
  <si>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</si>
  <si>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</si>
  <si>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</si>
  <si>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</si>
  <si>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</si>
  <si>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</si>
  <si>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</si>
  <si>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</si>
  <si>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</si>
  <si>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</si>
  <si>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</si>
  <si>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</si>
  <si>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</si>
  <si>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</si>
  <si>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</si>
  <si>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</si>
  <si>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</si>
  <si>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</si>
  <si>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</si>
  <si>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</si>
  <si>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</si>
  <si>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</si>
  <si>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</si>
  <si>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</si>
  <si>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</si>
  <si>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</si>
  <si>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</si>
  <si>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</si>
  <si>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</si>
  <si>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</si>
  <si>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</si>
  <si>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</si>
  <si>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</si>
  <si>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</si>
  <si>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</si>
  <si>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</si>
  <si>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</si>
  <si>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</si>
  <si>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</si>
  <si>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</si>
  <si>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</si>
  <si>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</si>
  <si>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</si>
  <si>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</si>
  <si>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</si>
  <si>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</si>
  <si>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</si>
  <si>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</si>
  <si>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</si>
  <si>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</si>
  <si>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</si>
  <si>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</si>
  <si>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</si>
  <si>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</si>
  <si>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</si>
  <si>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</si>
  <si>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</si>
  <si>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</si>
  <si>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</si>
  <si>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</si>
  <si>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</si>
  <si>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</si>
  <si>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</si>
  <si>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</si>
  <si>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</si>
  <si>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</si>
  <si>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</si>
  <si>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</si>
  <si>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</si>
  <si>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</si>
  <si>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</si>
  <si>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</si>
  <si>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</si>
  <si>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</si>
  <si>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</si>
  <si>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</si>
  <si>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</si>
  <si>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</si>
  <si>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</si>
  <si>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</si>
  <si>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</si>
  <si>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</si>
  <si>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</si>
  <si>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</si>
  <si>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</si>
  <si>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</si>
  <si>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</si>
  <si>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</si>
  <si>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</si>
  <si>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</si>
  <si>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</si>
  <si>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</si>
  <si>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</si>
  <si>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</si>
  <si>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</si>
  <si>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</si>
  <si>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</si>
  <si>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</si>
  <si>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</si>
  <si>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</si>
  <si>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</si>
  <si>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</si>
  <si>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</si>
  <si>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</si>
  <si>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</si>
  <si>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</si>
  <si>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</si>
  <si>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</si>
  <si>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</si>
  <si>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</si>
  <si>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</si>
  <si>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</si>
  <si>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</si>
  <si>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</si>
  <si>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</si>
  <si>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</si>
  <si>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</si>
  <si>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</si>
  <si>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</si>
  <si>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</si>
  <si>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</si>
  <si>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</si>
  <si>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</si>
  <si>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</si>
  <si>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</si>
  <si>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</si>
  <si>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</si>
  <si>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</si>
  <si>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</si>
  <si>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</si>
  <si>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</si>
  <si>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</si>
  <si>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</si>
  <si>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</si>
  <si>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</si>
  <si>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</si>
  <si>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</si>
  <si>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</si>
  <si>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</si>
  <si>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</si>
  <si>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</si>
  <si>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</si>
  <si>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</si>
  <si>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</si>
  <si>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</si>
  <si>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</si>
  <si>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</si>
  <si>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</si>
  <si>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</si>
  <si>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</si>
  <si>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</si>
  <si>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</si>
  <si>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</si>
  <si>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</si>
  <si>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</si>
  <si>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</si>
  <si>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</si>
  <si>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</si>
  <si>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</si>
  <si>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</si>
  <si>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</si>
  <si>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</si>
  <si>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</si>
  <si>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</si>
  <si>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</si>
  <si>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</si>
  <si>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</si>
  <si>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</si>
  <si>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</si>
  <si>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</si>
  <si>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</si>
  <si>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</si>
  <si>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</si>
  <si>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</si>
  <si>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</si>
  <si>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</si>
  <si>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</si>
  <si>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</si>
  <si>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</si>
  <si>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</si>
  <si>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</si>
  <si>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</si>
  <si>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</si>
  <si>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</si>
  <si>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</si>
  <si>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</si>
  <si>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</si>
  <si>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</si>
  <si>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</si>
  <si>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</si>
  <si>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</si>
  <si>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</si>
  <si>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</si>
  <si>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</si>
  <si>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</si>
  <si>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</si>
  <si>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</si>
  <si>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</si>
  <si>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</si>
  <si>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</si>
  <si>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</si>
  <si>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</si>
  <si>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</si>
  <si>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</si>
  <si>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</si>
  <si>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</si>
  <si>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</si>
  <si>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</si>
  <si>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</si>
  <si>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</si>
  <si>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</si>
  <si>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</si>
  <si>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</si>
  <si>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</si>
  <si>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</si>
  <si>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</si>
  <si>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</si>
  <si>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</si>
  <si>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</si>
  <si>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</si>
  <si>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</si>
  <si>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</si>
  <si>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</si>
  <si>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</si>
  <si>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</si>
  <si>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</si>
  <si>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</si>
  <si>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</si>
  <si>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</si>
  <si>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</si>
  <si>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</si>
  <si>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</si>
  <si>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</si>
  <si>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</si>
  <si>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</si>
  <si>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</si>
  <si>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</si>
  <si>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</si>
  <si>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</si>
  <si>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</si>
  <si>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</si>
  <si>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</si>
  <si>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</si>
  <si>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</si>
  <si>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</si>
  <si>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</si>
  <si>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</si>
  <si>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</si>
  <si>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</si>
  <si>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</si>
  <si>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</si>
  <si>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</si>
  <si>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</si>
  <si>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</si>
  <si>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</si>
  <si>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</si>
  <si>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</si>
  <si>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</si>
  <si>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</si>
  <si>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</si>
  <si>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</si>
  <si>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</si>
  <si>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</si>
  <si>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</si>
  <si>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</si>
  <si>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</si>
  <si>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</si>
  <si>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</si>
  <si>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</si>
  <si>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</si>
  <si>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</si>
  <si>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</si>
  <si>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</si>
  <si>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</si>
  <si>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</si>
  <si>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</si>
  <si>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</si>
  <si>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</si>
  <si>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</si>
  <si>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</si>
  <si>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</si>
  <si>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</si>
  <si>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</si>
  <si>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</si>
  <si>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</si>
  <si>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</si>
  <si>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</si>
  <si>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</si>
  <si>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</si>
  <si>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</si>
  <si>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</si>
  <si>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</si>
  <si>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</si>
  <si>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</si>
  <si>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</si>
  <si>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</si>
  <si>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</si>
  <si>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</si>
  <si>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</si>
  <si>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</si>
  <si>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</si>
  <si>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</si>
  <si>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</si>
  <si>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</si>
  <si>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</si>
  <si>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</si>
  <si>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</si>
  <si>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</si>
  <si>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</si>
  <si>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</si>
  <si>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</si>
  <si>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</si>
  <si>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</si>
  <si>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</si>
  <si>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</si>
  <si>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</si>
  <si>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</si>
  <si>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</si>
  <si>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</si>
  <si>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</si>
  <si>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</si>
  <si>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</si>
  <si>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</si>
  <si>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</si>
  <si>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</si>
  <si>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</si>
  <si>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</si>
  <si>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</si>
  <si>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</si>
  <si>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</si>
  <si>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</si>
  <si>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</si>
  <si>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</si>
  <si>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</si>
  <si>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</si>
  <si>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</si>
  <si>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</si>
  <si>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</si>
  <si>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</si>
  <si>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</si>
  <si>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</si>
  <si>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</si>
  <si>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</si>
  <si>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</si>
  <si>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</si>
  <si>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</si>
  <si>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</si>
  <si>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</si>
  <si>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</si>
  <si>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</si>
  <si>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</si>
  <si>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</si>
  <si>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</si>
  <si>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</si>
  <si>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</si>
  <si>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</si>
  <si>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</si>
  <si>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</si>
  <si>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</si>
  <si>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</si>
  <si>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</si>
  <si>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</si>
  <si>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</si>
  <si>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</si>
  <si>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</si>
  <si>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</si>
  <si>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</si>
  <si>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</si>
  <si>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</si>
  <si>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</si>
  <si>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</si>
  <si>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</si>
  <si>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</si>
  <si>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</si>
  <si>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</si>
  <si>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</si>
  <si>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</si>
  <si>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</si>
  <si>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</si>
  <si>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</si>
  <si>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</si>
  <si>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</si>
  <si>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</si>
  <si>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</si>
  <si>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</si>
  <si>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</si>
  <si>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</si>
  <si>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</si>
  <si>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</si>
  <si>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</si>
  <si>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</si>
  <si>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</si>
  <si>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</si>
  <si>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</si>
  <si>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</si>
  <si>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</si>
  <si>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</si>
  <si>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</si>
  <si>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</si>
  <si>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</si>
  <si>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</si>
  <si>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</si>
  <si>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</si>
  <si>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</si>
  <si>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</si>
  <si>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</si>
  <si>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</si>
  <si>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</si>
  <si>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</si>
  <si>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</si>
  <si>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</si>
  <si>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</si>
  <si>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</si>
  <si>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</si>
  <si>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</si>
  <si>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</si>
  <si>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</si>
  <si>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</si>
  <si>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</si>
  <si>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</si>
  <si>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</si>
  <si>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</si>
  <si>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</si>
  <si>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</si>
  <si>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</si>
  <si>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</si>
  <si>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</si>
  <si>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</si>
  <si>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</si>
  <si>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</si>
  <si>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</si>
  <si>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</si>
  <si>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</si>
  <si>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</si>
  <si>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</si>
  <si>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</si>
  <si>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</si>
  <si>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</si>
  <si>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</si>
  <si>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</si>
  <si>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</si>
  <si>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</si>
  <si>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</si>
  <si>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</si>
  <si>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</si>
  <si>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</si>
  <si>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</si>
  <si>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</si>
  <si>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</si>
  <si>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</si>
  <si>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</si>
  <si>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</si>
  <si>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</si>
  <si>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</si>
  <si>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</si>
  <si>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</si>
  <si>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</si>
  <si>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</si>
  <si>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</si>
  <si>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</si>
  <si>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</si>
  <si>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</si>
  <si>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</si>
  <si>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</si>
  <si>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</si>
  <si>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</si>
  <si>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</si>
  <si>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</si>
  <si>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</si>
  <si>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</si>
  <si>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</si>
  <si>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</si>
  <si>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</si>
  <si>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</si>
  <si>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</si>
  <si>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</si>
  <si>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</si>
  <si>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</si>
  <si>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</si>
  <si>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</si>
  <si>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</si>
  <si>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</si>
  <si>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</si>
  <si>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</si>
  <si>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</si>
  <si>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</si>
  <si>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</si>
  <si>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</si>
  <si>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</si>
  <si>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</si>
  <si>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</si>
  <si>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</si>
  <si>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</si>
  <si>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</si>
  <si>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</si>
  <si>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</si>
  <si>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</si>
  <si>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</si>
  <si>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</si>
  <si>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</si>
  <si>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</si>
  <si>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</si>
  <si>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</si>
  <si>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</si>
  <si>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</si>
  <si>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</si>
  <si>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</si>
  <si>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</si>
  <si>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</si>
  <si>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</si>
  <si>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</si>
  <si>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</si>
  <si>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</si>
  <si>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</si>
  <si>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</si>
  <si>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</si>
  <si>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</si>
  <si>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</si>
  <si>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</si>
  <si>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</si>
  <si>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</si>
  <si>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</si>
  <si>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</si>
  <si>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</si>
  <si>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</si>
  <si>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</si>
  <si>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</si>
  <si>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</si>
  <si>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</si>
  <si>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</si>
  <si>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</si>
  <si>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</si>
  <si>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</si>
  <si>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</si>
  <si>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</si>
  <si>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</si>
  <si>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</si>
  <si>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</si>
  <si>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</si>
  <si>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</si>
  <si>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</si>
  <si>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</si>
  <si>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</si>
  <si>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</si>
  <si>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</si>
  <si>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</si>
  <si>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</si>
  <si>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</si>
  <si>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</si>
  <si>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</si>
  <si>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</si>
  <si>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</si>
  <si>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</si>
  <si>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</si>
  <si>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</si>
  <si>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</si>
  <si>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</si>
  <si>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</si>
  <si>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</si>
  <si>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</si>
  <si>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</si>
  <si>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</si>
  <si>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</si>
  <si>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</si>
  <si>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</si>
  <si>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</si>
  <si>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</si>
  <si>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</si>
  <si>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</si>
  <si>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</si>
  <si>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</si>
  <si>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</si>
  <si>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</si>
  <si>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</si>
  <si>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</si>
  <si>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</si>
  <si>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</si>
  <si>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</si>
  <si>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</si>
  <si>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</si>
  <si>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</si>
  <si>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</si>
  <si>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</si>
  <si>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</si>
  <si>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</si>
  <si>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</si>
  <si>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</si>
  <si>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</si>
  <si>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</si>
  <si>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</si>
  <si>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</si>
  <si>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</si>
  <si>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</si>
  <si>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</si>
  <si>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</si>
  <si>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</si>
  <si>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</si>
  <si>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</si>
  <si>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</si>
  <si>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</si>
  <si>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</si>
  <si>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</si>
  <si>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</si>
  <si>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</si>
  <si>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</si>
  <si>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</si>
  <si>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</si>
  <si>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</si>
  <si>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</si>
  <si>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</si>
  <si>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</si>
  <si>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</si>
  <si>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</si>
  <si>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</si>
  <si>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</si>
  <si>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</si>
  <si>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</si>
  <si>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</si>
  <si>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</si>
  <si>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</si>
  <si>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</si>
  <si>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</si>
  <si>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</si>
  <si>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</si>
  <si>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</si>
  <si>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</si>
  <si>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</si>
  <si>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</si>
  <si>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</si>
  <si>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</si>
  <si>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</si>
  <si>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</si>
  <si>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</si>
  <si>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</si>
  <si>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</si>
  <si>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</si>
  <si>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</si>
  <si>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</si>
  <si>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</si>
  <si>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</si>
  <si>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</si>
  <si>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</si>
  <si>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</si>
  <si>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</si>
  <si>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</si>
  <si>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</si>
  <si>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</si>
  <si>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</si>
  <si>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</si>
  <si>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</si>
  <si>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</si>
  <si>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</si>
  <si>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</si>
  <si>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</si>
  <si>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</si>
  <si>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</si>
  <si>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</si>
  <si>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</si>
  <si>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</si>
  <si>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</si>
  <si>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</si>
  <si>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</si>
  <si>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</si>
  <si>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</si>
  <si>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</si>
  <si>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</si>
  <si>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</si>
  <si>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</si>
  <si>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</si>
  <si>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</si>
  <si>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</si>
  <si>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</si>
  <si>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</si>
  <si>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</si>
  <si>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</si>
  <si>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</si>
  <si>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</si>
  <si>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</si>
  <si>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</si>
  <si>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</si>
  <si>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</si>
  <si>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</si>
  <si>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</si>
  <si>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</si>
  <si>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</si>
  <si>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</si>
  <si>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</si>
  <si>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</si>
  <si>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</si>
  <si>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</si>
  <si>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</si>
  <si>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</si>
  <si>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</si>
  <si>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</si>
  <si>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</si>
  <si>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</si>
  <si>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</si>
  <si>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</si>
  <si>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</si>
  <si>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</si>
  <si>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</si>
  <si>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</si>
  <si>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</si>
  <si>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</si>
  <si>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</si>
  <si>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</si>
  <si>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</si>
  <si>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</si>
  <si>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</si>
  <si>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</si>
  <si>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</si>
  <si>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</si>
  <si>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</si>
  <si>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</si>
  <si>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</si>
  <si>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</si>
  <si>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</si>
  <si>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</si>
  <si>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</si>
  <si>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</si>
  <si>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</si>
  <si>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</si>
  <si>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</si>
  <si>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</si>
  <si>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</si>
  <si>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</si>
  <si>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</si>
  <si>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</si>
  <si>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</si>
  <si>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</si>
  <si>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</si>
  <si>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</si>
  <si>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</si>
  <si>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</si>
  <si>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</si>
  <si>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</si>
  <si>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</si>
  <si>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</si>
  <si>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</si>
  <si>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</si>
  <si>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</si>
  <si>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</si>
  <si>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</si>
  <si>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</si>
  <si>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</si>
  <si>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</si>
  <si>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</si>
  <si>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</si>
  <si>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</si>
  <si>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</si>
  <si>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</si>
  <si>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</si>
  <si>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</si>
  <si>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</si>
  <si>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</si>
  <si>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</si>
  <si>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</si>
  <si>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</si>
  <si>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</si>
  <si>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</si>
  <si>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</si>
  <si>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</si>
  <si>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</si>
  <si>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</si>
  <si>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</si>
  <si>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</si>
  <si>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</si>
  <si>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</si>
  <si>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</si>
  <si>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</si>
  <si>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</si>
  <si>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</si>
  <si>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</si>
  <si>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</si>
  <si>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</si>
  <si>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</si>
  <si>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</si>
  <si>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</si>
  <si>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</si>
  <si>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</si>
  <si>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</si>
  <si>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</si>
  <si>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</si>
  <si>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</si>
  <si>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</si>
  <si>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</si>
  <si>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</si>
  <si>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</si>
  <si>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</si>
  <si>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</si>
  <si>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</si>
  <si>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</si>
  <si>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</si>
  <si>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</si>
  <si>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</si>
  <si>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</si>
  <si>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</si>
  <si>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</si>
  <si>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</si>
  <si>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</si>
  <si>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</si>
  <si>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</si>
  <si>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</si>
  <si>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</si>
  <si>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</si>
  <si>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</si>
  <si>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</si>
  <si>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</si>
  <si>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</si>
  <si>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</si>
  <si>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</si>
  <si>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</si>
  <si>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</si>
  <si>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</si>
  <si>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</si>
  <si>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</si>
  <si>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</si>
  <si>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</si>
  <si>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</si>
  <si>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</si>
  <si>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</si>
  <si>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</si>
  <si>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</si>
  <si>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</si>
  <si>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</si>
  <si>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</si>
  <si>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</si>
  <si>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</si>
  <si>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</si>
  <si>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</si>
  <si>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</si>
  <si>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</si>
  <si>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</si>
  <si>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</si>
  <si>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</si>
  <si>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</si>
  <si>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</si>
  <si>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</si>
  <si>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</si>
  <si>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</si>
  <si>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</si>
  <si>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</si>
  <si>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</si>
  <si>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</si>
  <si>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</si>
  <si>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</si>
  <si>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</si>
  <si>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</si>
  <si>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</si>
  <si>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</si>
  <si>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</si>
  <si>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</si>
  <si>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</si>
  <si>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</si>
  <si>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</si>
  <si>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</si>
  <si>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</si>
  <si>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</si>
  <si>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</si>
  <si>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</si>
  <si>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</si>
  <si>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</si>
  <si>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</si>
  <si>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</si>
  <si>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</si>
  <si>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</si>
  <si>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</si>
  <si>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</si>
  <si>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</si>
  <si>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</si>
  <si>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</si>
  <si>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</si>
  <si>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</si>
  <si>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</si>
  <si>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</si>
  <si>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</si>
  <si>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</si>
  <si>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</si>
  <si>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</si>
  <si>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</si>
  <si>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</si>
  <si>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</si>
  <si>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</si>
  <si>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</si>
  <si>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</si>
  <si>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</si>
  <si>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</si>
  <si>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</si>
  <si>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</si>
  <si>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</si>
  <si>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</si>
  <si>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</si>
  <si>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</si>
  <si>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</si>
  <si>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</si>
  <si>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</si>
  <si>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</si>
  <si>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</si>
  <si>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</si>
  <si>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</si>
  <si>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</si>
  <si>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</si>
  <si>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</si>
  <si>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</si>
  <si>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</si>
  <si>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</si>
  <si>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</si>
  <si>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</si>
  <si>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</si>
  <si>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</si>
  <si>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</si>
  <si>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</si>
  <si>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</si>
  <si>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</si>
  <si>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</si>
  <si>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</si>
  <si>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</si>
  <si>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</si>
  <si>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</si>
  <si>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</si>
  <si>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</si>
  <si>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</si>
  <si>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</si>
  <si>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</si>
  <si>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</si>
  <si>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</si>
  <si>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</si>
  <si>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</si>
  <si>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</si>
  <si>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</si>
  <si>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</si>
  <si>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</si>
  <si>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</si>
  <si>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</si>
  <si>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</si>
  <si>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</si>
  <si>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</si>
  <si>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</si>
  <si>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</si>
  <si>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</si>
  <si>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</si>
  <si>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</si>
  <si>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</si>
  <si>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</si>
  <si>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</si>
  <si>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</si>
  <si>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</si>
  <si>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</si>
  <si>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</si>
  <si>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</si>
  <si>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</si>
  <si>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</si>
  <si>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</si>
  <si>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</si>
  <si>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</si>
  <si>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</si>
  <si>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</si>
  <si>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</si>
  <si>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</si>
  <si>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</si>
  <si>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</si>
  <si>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</si>
  <si>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</si>
  <si>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</si>
  <si>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</si>
  <si>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</si>
  <si>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</si>
  <si>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</si>
  <si>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</si>
  <si>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</si>
  <si>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</si>
  <si>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</si>
  <si>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</si>
  <si>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</si>
  <si>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</si>
  <si>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</si>
  <si>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</si>
  <si>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</si>
  <si>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</si>
  <si>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</si>
  <si>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</si>
  <si>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</si>
  <si>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</si>
  <si>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</si>
  <si>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</si>
  <si>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</si>
  <si>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</si>
  <si>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</si>
  <si>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</si>
  <si>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</si>
  <si>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</si>
  <si>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</si>
  <si>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</si>
  <si>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</si>
  <si>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</si>
  <si>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</si>
  <si>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</si>
  <si>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</si>
  <si>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</si>
  <si>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</si>
  <si>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</si>
  <si>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</si>
  <si>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</si>
  <si>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</si>
  <si>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</si>
  <si>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</si>
  <si>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</si>
  <si>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</si>
  <si>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</si>
  <si>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</si>
  <si>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</si>
  <si>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</si>
  <si>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</si>
  <si>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</si>
  <si>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</si>
  <si>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</si>
  <si>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</si>
  <si>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</si>
  <si>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</si>
  <si>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</si>
  <si>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</si>
  <si>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</si>
  <si>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</si>
  <si>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</si>
  <si>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</si>
  <si>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</si>
  <si>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</si>
  <si>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</si>
  <si>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</si>
  <si>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</si>
  <si>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</si>
  <si>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</si>
  <si>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</si>
  <si>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</si>
  <si>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</si>
  <si>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</si>
  <si>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</si>
  <si>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</si>
  <si>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</si>
  <si>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</si>
  <si>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</si>
  <si>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</si>
  <si>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</si>
  <si>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</si>
  <si>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</si>
  <si>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</si>
  <si>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</si>
  <si>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</si>
  <si>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</si>
  <si>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</si>
  <si>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</si>
  <si>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</si>
  <si>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</si>
  <si>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</si>
  <si>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</si>
  <si>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</si>
  <si>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</si>
  <si>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</si>
  <si>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</si>
  <si>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</si>
  <si>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</si>
  <si>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</si>
  <si>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</si>
  <si>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</si>
  <si>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</si>
  <si>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</si>
  <si>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</si>
  <si>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</si>
  <si>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</si>
  <si>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</si>
  <si>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</si>
  <si>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</si>
  <si>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</si>
  <si>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</si>
  <si>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</si>
  <si>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</si>
  <si>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</si>
  <si>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</si>
  <si>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</si>
  <si>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</si>
  <si>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</si>
  <si>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</si>
  <si>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</si>
  <si>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</si>
  <si>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</si>
  <si>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</si>
  <si>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</si>
  <si>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</si>
  <si>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</si>
  <si>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</si>
  <si>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</si>
  <si>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</si>
  <si>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</si>
  <si>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</si>
  <si>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</si>
  <si>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</si>
  <si>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</si>
  <si>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</si>
  <si>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</si>
  <si>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</si>
  <si>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</si>
  <si>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</si>
  <si>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</si>
  <si>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</si>
  <si>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</si>
  <si>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</si>
  <si>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</si>
  <si>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</si>
  <si>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</si>
  <si>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</si>
  <si>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</si>
  <si>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</si>
  <si>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</si>
  <si>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</si>
  <si>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</si>
  <si>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</si>
  <si>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</si>
  <si>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</si>
  <si>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</si>
  <si>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</si>
  <si>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</si>
  <si>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</si>
  <si>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</si>
  <si>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</si>
  <si>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</si>
  <si>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</si>
  <si>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</si>
  <si>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</si>
  <si>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</si>
  <si>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</si>
  <si>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</si>
  <si>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</si>
  <si>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</si>
  <si>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</si>
  <si>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</si>
  <si>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</si>
  <si>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</si>
  <si>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</si>
  <si>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</si>
  <si>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</si>
  <si>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</si>
  <si>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</si>
  <si>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</si>
  <si>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</si>
  <si>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</si>
  <si>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</si>
  <si>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</si>
  <si>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</si>
  <si>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</si>
  <si>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</si>
  <si>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</si>
  <si>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</si>
  <si>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</si>
  <si>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</si>
  <si>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</si>
  <si>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</si>
  <si>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</si>
  <si>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</si>
  <si>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</si>
  <si>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</si>
  <si>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</si>
  <si>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</si>
  <si>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</si>
  <si>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</si>
  <si>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</si>
  <si>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</si>
  <si>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</si>
  <si>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</si>
  <si>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</si>
  <si>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</si>
  <si>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</si>
  <si>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</si>
  <si>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</si>
  <si>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</si>
  <si>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</si>
  <si>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</si>
  <si>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</si>
  <si>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</si>
  <si>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</si>
  <si>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</si>
  <si>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</si>
  <si>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</si>
  <si>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</si>
  <si>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</si>
  <si>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</si>
  <si>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</si>
  <si>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</si>
  <si>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</si>
  <si>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</si>
  <si>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</si>
  <si>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</si>
  <si>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</si>
  <si>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</si>
  <si>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</si>
  <si>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</si>
  <si>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</si>
  <si>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</si>
  <si>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</si>
  <si>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</si>
  <si>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</si>
  <si>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</si>
  <si>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</si>
  <si>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</si>
  <si>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</si>
  <si>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</si>
  <si>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</si>
  <si>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</si>
  <si>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</si>
  <si>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</si>
  <si>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</si>
  <si>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</si>
  <si>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</si>
  <si>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</si>
  <si>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</si>
  <si>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</si>
  <si>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</si>
  <si>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</si>
  <si>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</si>
  <si>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</si>
  <si>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</si>
  <si>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</si>
  <si>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</si>
  <si>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</si>
  <si>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</si>
  <si>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</si>
  <si>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</si>
  <si>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</si>
  <si>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</si>
  <si>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</si>
  <si>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</si>
  <si>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</si>
  <si>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</si>
  <si>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</si>
  <si>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</si>
  <si>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</si>
  <si>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</si>
  <si>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</si>
  <si>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</si>
  <si>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</si>
  <si>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</si>
  <si>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</si>
  <si>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</si>
  <si>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</si>
  <si>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</si>
  <si>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</si>
  <si>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</si>
  <si>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</si>
  <si>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</si>
  <si>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</si>
  <si>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</si>
  <si>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</si>
  <si>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</si>
  <si>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</si>
  <si>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</si>
  <si>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</si>
  <si>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</si>
  <si>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</si>
  <si>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</si>
  <si>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</si>
  <si>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</si>
  <si>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</si>
  <si>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</si>
  <si>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</si>
  <si>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</si>
  <si>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</si>
  <si>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</si>
  <si>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</si>
  <si>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</si>
  <si>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</si>
  <si>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</si>
  <si>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</si>
  <si>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</si>
  <si>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</si>
  <si>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</si>
  <si>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</si>
  <si>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</si>
  <si>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</si>
  <si>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</si>
  <si>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</si>
  <si>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</si>
  <si>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</si>
  <si>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</si>
  <si>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</si>
  <si>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</si>
  <si>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</si>
  <si>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</si>
  <si>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</si>
  <si>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</si>
  <si>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</si>
  <si>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</si>
  <si>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</si>
  <si>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</si>
  <si>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</si>
  <si>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</si>
  <si>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</si>
  <si>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</si>
  <si>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</si>
  <si>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</si>
  <si>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</si>
  <si>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</si>
  <si>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</si>
  <si>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</si>
  <si>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</si>
  <si>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</si>
  <si>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</si>
  <si>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</si>
  <si>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</si>
  <si>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</si>
  <si>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</si>
  <si>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</si>
  <si>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</si>
  <si>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</si>
  <si>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</si>
  <si>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</si>
  <si>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</si>
  <si>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</si>
  <si>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</si>
  <si>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</si>
  <si>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</si>
  <si>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</si>
  <si>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</si>
  <si>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</si>
  <si>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</si>
  <si>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</si>
  <si>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</si>
  <si>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</si>
  <si>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</si>
  <si>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</si>
  <si>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</si>
  <si>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</si>
  <si>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</si>
  <si>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</si>
  <si>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</si>
  <si>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</si>
  <si>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</si>
  <si>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</si>
  <si>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</si>
  <si>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</si>
  <si>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</si>
  <si>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</si>
  <si>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</si>
  <si>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</si>
  <si>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</si>
  <si>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</si>
  <si>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</si>
  <si>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</si>
  <si>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</si>
  <si>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</si>
  <si>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</si>
  <si>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</si>
  <si>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</si>
  <si>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</si>
  <si>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</si>
  <si>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</si>
  <si>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</si>
  <si>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</si>
  <si>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</si>
  <si>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</si>
  <si>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</si>
  <si>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</si>
  <si>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</si>
  <si>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</si>
  <si>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</si>
  <si>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</si>
  <si>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</si>
  <si>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</si>
  <si>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</si>
  <si>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</si>
  <si>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</si>
  <si>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</si>
  <si>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</si>
  <si>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</si>
  <si>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</si>
  <si>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</si>
  <si>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</si>
  <si>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</si>
  <si>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</si>
  <si>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</si>
  <si>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</si>
  <si>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</si>
  <si>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</si>
  <si>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</si>
  <si>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</si>
  <si>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</si>
  <si>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</si>
  <si>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</si>
  <si>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</si>
  <si>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</si>
  <si>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</si>
  <si>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</si>
  <si>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</si>
  <si>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</si>
  <si>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</si>
  <si>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</si>
  <si>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</si>
  <si>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</si>
  <si>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</si>
  <si>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</si>
  <si>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</si>
  <si>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</si>
  <si>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</si>
  <si>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</si>
  <si>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</si>
  <si>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</si>
  <si>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</si>
  <si>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</si>
  <si>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</si>
  <si>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</si>
  <si>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</si>
  <si>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</si>
  <si>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</si>
  <si>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</si>
  <si>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</si>
  <si>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</si>
  <si>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</si>
  <si>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</si>
  <si>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</si>
  <si>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</si>
  <si>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</si>
  <si>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</si>
  <si>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</si>
  <si>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</si>
  <si>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</si>
  <si>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</si>
  <si>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</si>
  <si>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</si>
  <si>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</si>
  <si>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</si>
  <si>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</si>
  <si>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</si>
  <si>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</si>
  <si>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</si>
  <si>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</si>
  <si>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</si>
  <si>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</si>
  <si>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</si>
  <si>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</si>
  <si>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</si>
  <si>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</si>
  <si>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</si>
  <si>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</si>
  <si>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</si>
  <si>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</si>
  <si>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</si>
  <si>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</si>
  <si>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</si>
  <si>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</si>
  <si>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</si>
  <si>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</si>
  <si>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</si>
  <si>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</si>
  <si>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</si>
  <si>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</si>
  <si>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</si>
  <si>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</si>
  <si>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</si>
  <si>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</si>
  <si>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</si>
  <si>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</si>
  <si>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</si>
  <si>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</si>
  <si>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</si>
  <si>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</si>
  <si>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</si>
  <si>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</si>
  <si>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</si>
  <si>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</si>
  <si>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</si>
  <si>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</si>
  <si>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</si>
  <si>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</si>
  <si>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</si>
  <si>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</si>
  <si>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</si>
  <si>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</si>
  <si>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</si>
  <si>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</si>
  <si>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</si>
  <si>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</si>
  <si>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</si>
  <si>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</si>
  <si>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</si>
  <si>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</si>
  <si>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</si>
  <si>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</si>
  <si>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</si>
  <si>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</si>
  <si>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</si>
  <si>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</si>
  <si>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</si>
  <si>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</si>
  <si>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</si>
  <si>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</si>
  <si>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</si>
  <si>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</si>
  <si>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</si>
  <si>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</si>
  <si>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</si>
  <si>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</si>
  <si>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</si>
  <si>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</si>
  <si>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</si>
  <si>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</si>
  <si>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</si>
  <si>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</si>
  <si>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</si>
  <si>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</si>
  <si>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</si>
  <si>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</si>
  <si>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</si>
  <si>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</si>
  <si>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</si>
  <si>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</si>
  <si>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</si>
  <si>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</si>
  <si>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</si>
  <si>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</si>
  <si>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</si>
  <si>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</si>
  <si>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</si>
  <si>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</si>
  <si>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</si>
  <si>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</si>
  <si>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</si>
  <si>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</si>
  <si>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</si>
  <si>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</si>
  <si>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</si>
  <si>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</si>
  <si>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</si>
  <si>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</si>
  <si>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</si>
  <si>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</si>
  <si>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</si>
  <si>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</si>
  <si>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</si>
  <si>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</si>
  <si>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</si>
  <si>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</si>
  <si>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</si>
  <si>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</si>
  <si>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</si>
  <si>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</si>
  <si>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</si>
  <si>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</si>
  <si>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</si>
  <si>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</si>
  <si>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</si>
  <si>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</si>
  <si>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</si>
  <si>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</si>
  <si>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</si>
  <si>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</si>
  <si>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</si>
  <si>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</si>
  <si>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</si>
  <si>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</si>
  <si>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</si>
  <si>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</si>
  <si>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</si>
  <si>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</si>
  <si>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</si>
  <si>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</si>
  <si>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</si>
  <si>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</si>
  <si>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</si>
  <si>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</si>
  <si>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</si>
  <si>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</si>
  <si>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</si>
  <si>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</si>
  <si>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</si>
  <si>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</si>
  <si>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</si>
  <si>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</si>
  <si>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</si>
  <si>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</si>
  <si>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</si>
  <si>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</si>
  <si>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</si>
  <si>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</si>
  <si>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</si>
  <si>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</si>
  <si>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</si>
  <si>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</si>
  <si>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</si>
  <si>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</si>
  <si>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</si>
  <si>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</si>
  <si>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</si>
  <si>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</si>
  <si>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</si>
  <si>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</si>
  <si>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</si>
  <si>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</si>
  <si>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</si>
  <si>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</si>
  <si>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</si>
  <si>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</si>
  <si>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</si>
  <si>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</si>
  <si>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</si>
  <si>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</si>
  <si>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</si>
  <si>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</si>
  <si>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</si>
  <si>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</si>
  <si>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</si>
  <si>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</si>
  <si>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</si>
  <si>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</si>
  <si>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</si>
  <si>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</si>
  <si>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</si>
  <si>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</si>
  <si>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</si>
  <si>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</si>
  <si>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</si>
  <si>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</si>
  <si>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</si>
  <si>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</si>
  <si>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</si>
  <si>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</si>
  <si>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</si>
  <si>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</si>
  <si>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</si>
  <si>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</si>
  <si>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</si>
  <si>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</si>
  <si>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</si>
  <si>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</si>
  <si>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</si>
  <si>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</si>
  <si>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</si>
  <si>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</si>
  <si>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</si>
  <si>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</si>
  <si>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</si>
  <si>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</si>
  <si>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</si>
  <si>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</si>
  <si>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</si>
  <si>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</si>
  <si>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</si>
  <si>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</si>
  <si>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</si>
  <si>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</si>
  <si>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</si>
  <si>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</si>
  <si>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</si>
  <si>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</si>
  <si>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</si>
  <si>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</si>
  <si>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</si>
  <si>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</si>
  <si>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</si>
  <si>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</si>
  <si>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</si>
  <si>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</si>
  <si>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</si>
  <si>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</si>
  <si>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</si>
  <si>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</si>
  <si>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</si>
  <si>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</si>
  <si>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</si>
  <si>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</si>
  <si>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</si>
  <si>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</si>
  <si>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</si>
  <si>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</si>
  <si>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</si>
  <si>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</si>
  <si>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</si>
  <si>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</si>
  <si>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</si>
  <si>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</si>
  <si>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</si>
  <si>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</si>
  <si>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</si>
  <si>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</si>
  <si>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</si>
  <si>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</si>
  <si>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</si>
  <si>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</si>
  <si>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</si>
  <si>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</si>
  <si>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</si>
  <si>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</si>
  <si>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</si>
  <si>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</si>
  <si>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</si>
  <si>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</si>
  <si>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</si>
  <si>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</si>
  <si>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</si>
  <si>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</si>
  <si>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</si>
  <si>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</si>
  <si>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</si>
  <si>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</si>
  <si>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</si>
  <si>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</si>
  <si>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</si>
  <si>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</si>
  <si>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</si>
  <si>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</si>
  <si>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</si>
  <si>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</si>
  <si>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</si>
  <si>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</si>
  <si>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</si>
  <si>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</si>
  <si>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</si>
  <si>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</si>
  <si>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</si>
  <si>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</si>
  <si>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</si>
  <si>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</si>
  <si>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</si>
  <si>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</si>
  <si>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</si>
  <si>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</si>
  <si>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</si>
  <si>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</si>
  <si>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</si>
  <si>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</si>
  <si>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</si>
  <si>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</si>
  <si>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</si>
  <si>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</si>
  <si>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</si>
  <si>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</si>
  <si>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</si>
  <si>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</si>
  <si>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</si>
  <si>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</si>
  <si>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</si>
  <si>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</si>
  <si>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</si>
  <si>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</si>
  <si>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</si>
  <si>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</si>
  <si>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</si>
  <si>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</si>
  <si>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</si>
  <si>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</si>
  <si>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</si>
  <si>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</si>
  <si>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</si>
  <si>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</si>
  <si>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</si>
  <si>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</si>
  <si>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</si>
  <si>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</si>
  <si>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</si>
  <si>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</si>
  <si>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</si>
  <si>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</si>
  <si>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</si>
  <si>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</si>
  <si>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</si>
  <si>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</si>
  <si>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</si>
  <si>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</si>
  <si>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</si>
  <si>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</si>
  <si>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</si>
  <si>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</si>
  <si>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</si>
  <si>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</si>
  <si>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</si>
  <si>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</si>
  <si>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</si>
  <si>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</si>
  <si>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</si>
  <si>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</si>
  <si>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</si>
  <si>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</si>
  <si>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</si>
  <si>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</si>
  <si>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</si>
  <si>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</si>
  <si>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</si>
  <si>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</si>
  <si>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</si>
  <si>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</si>
  <si>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</si>
  <si>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</si>
  <si>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</si>
  <si>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</si>
  <si>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</si>
  <si>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</si>
  <si>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</si>
  <si>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</si>
  <si>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</si>
  <si>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</si>
  <si>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</si>
  <si>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</si>
  <si>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</si>
  <si>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</si>
  <si>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</si>
  <si>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</si>
  <si>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</si>
  <si>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</si>
  <si>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</si>
  <si>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</si>
  <si>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</si>
  <si>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</si>
  <si>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</si>
  <si>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</si>
  <si>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</si>
  <si>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</si>
  <si>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</si>
  <si>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</si>
  <si>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</si>
  <si>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</si>
  <si>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</si>
  <si>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</si>
  <si>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</si>
  <si>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</si>
  <si>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</si>
  <si>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</si>
  <si>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</si>
  <si>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</si>
  <si>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</si>
  <si>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</si>
  <si>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</si>
  <si>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</si>
  <si>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</si>
  <si>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</si>
  <si>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</si>
  <si>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</si>
  <si>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</si>
  <si>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</si>
  <si>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</si>
  <si>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</si>
  <si>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</si>
  <si>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</si>
  <si>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</si>
  <si>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</si>
  <si>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</si>
  <si>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</si>
  <si>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</si>
  <si>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</si>
  <si>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</si>
  <si>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</si>
  <si>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</si>
  <si>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</si>
  <si>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</si>
  <si>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</si>
  <si>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</si>
  <si>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</si>
  <si>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</si>
  <si>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</si>
  <si>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</si>
  <si>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</si>
  <si>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</si>
  <si>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</si>
  <si>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</si>
  <si>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</si>
  <si>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</si>
  <si>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</si>
  <si>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</si>
  <si>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</si>
  <si>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</si>
  <si>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</si>
  <si>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</si>
  <si>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</si>
  <si>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</si>
  <si>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</si>
  <si>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</si>
  <si>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</si>
  <si>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</si>
  <si>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</si>
  <si>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</si>
  <si>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</si>
  <si>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</si>
  <si>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</si>
  <si>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</si>
  <si>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</si>
  <si>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</si>
  <si>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</si>
  <si>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</si>
  <si>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</si>
  <si>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</si>
  <si>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</si>
  <si>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</si>
  <si>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</si>
  <si>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</si>
  <si>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</si>
  <si>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</si>
  <si>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</si>
  <si>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</si>
  <si>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</si>
  <si>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</si>
  <si>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</si>
  <si>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</si>
  <si>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</si>
  <si>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</si>
  <si>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</si>
  <si>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</si>
  <si>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</si>
  <si>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</si>
  <si>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</si>
  <si>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</si>
  <si>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</si>
  <si>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</si>
  <si>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</si>
  <si>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</si>
  <si>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</si>
  <si>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</si>
  <si>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</si>
  <si>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</si>
  <si>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</si>
  <si>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</si>
  <si>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</si>
  <si>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</si>
  <si>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</si>
  <si>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</si>
  <si>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</si>
  <si>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</si>
  <si>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</si>
  <si>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</si>
  <si>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</si>
  <si>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</si>
  <si>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</si>
  <si>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</si>
  <si>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</si>
  <si>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</si>
  <si>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</si>
  <si>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</si>
  <si>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</si>
  <si>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</si>
  <si>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</si>
  <si>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</si>
  <si>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</si>
  <si>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</si>
  <si>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</si>
  <si>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</si>
  <si>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</si>
  <si>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</si>
  <si>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</si>
  <si>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</si>
  <si>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</si>
  <si>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</si>
  <si>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</si>
  <si>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</si>
  <si>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</si>
  <si>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</si>
  <si>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</si>
  <si>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</si>
  <si>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</si>
  <si>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</si>
  <si>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</si>
  <si>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</si>
  <si>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</si>
  <si>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</si>
  <si>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</si>
  <si>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</si>
  <si>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</si>
  <si>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</si>
  <si>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</si>
  <si>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</si>
  <si>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</si>
  <si>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</si>
  <si>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</si>
  <si>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</si>
  <si>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</si>
  <si>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</si>
  <si>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</si>
  <si>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</si>
  <si>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</si>
  <si>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</si>
  <si>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</si>
  <si>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</si>
  <si>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</si>
  <si>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</si>
  <si>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</si>
  <si>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</si>
  <si>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</si>
  <si>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</si>
  <si>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</si>
  <si>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</si>
  <si>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</si>
  <si>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</si>
  <si>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</si>
  <si>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</si>
  <si>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</si>
  <si>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</si>
  <si>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</si>
  <si>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</si>
  <si>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</si>
  <si>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</si>
  <si>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</si>
  <si>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</si>
  <si>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</si>
  <si>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</si>
  <si>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</si>
  <si>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</si>
  <si>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</si>
  <si>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</si>
  <si>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</si>
  <si>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</si>
  <si>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</si>
  <si>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</si>
  <si>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</si>
  <si>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</si>
  <si>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</si>
  <si>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</si>
  <si>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</si>
  <si>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</si>
  <si>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</si>
  <si>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</si>
  <si>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</si>
  <si>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</si>
  <si>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</si>
  <si>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</si>
  <si>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</si>
  <si>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</si>
  <si>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</si>
  <si>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</si>
  <si>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</si>
  <si>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</si>
  <si>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</si>
  <si>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</si>
  <si>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</si>
  <si>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</si>
  <si>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</si>
  <si>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</si>
  <si>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</si>
  <si>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</si>
  <si>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</si>
  <si>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</si>
  <si>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</si>
  <si>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</si>
  <si>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</si>
  <si>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</si>
  <si>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</si>
  <si>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</si>
  <si>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</si>
  <si>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</si>
  <si>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</si>
  <si>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</si>
  <si>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</si>
  <si>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</si>
  <si>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</si>
  <si>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</si>
  <si>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</si>
  <si>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</si>
  <si>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</si>
  <si>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</si>
  <si>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</si>
  <si>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</si>
  <si>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</si>
  <si>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</si>
  <si>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</si>
  <si>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</si>
  <si>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</si>
  <si>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</si>
  <si>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</si>
  <si>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</si>
  <si>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</si>
  <si>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</si>
  <si>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</si>
  <si>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</si>
  <si>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</si>
  <si>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</si>
  <si>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</si>
  <si>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</si>
  <si>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</si>
  <si>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</si>
  <si>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</si>
  <si>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</si>
  <si>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</si>
  <si>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</si>
  <si>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</si>
  <si>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</si>
  <si>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</si>
  <si>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</si>
  <si>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</si>
  <si>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</si>
  <si>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</si>
  <si>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</si>
  <si>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</si>
  <si>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</si>
  <si>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</si>
  <si>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</si>
  <si>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</si>
  <si>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</si>
  <si>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</si>
  <si>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</si>
  <si>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</si>
  <si>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</si>
  <si>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</si>
  <si>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</si>
  <si>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</si>
  <si>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</si>
  <si>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</si>
  <si>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</si>
  <si>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</si>
  <si>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</si>
  <si>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</si>
  <si>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</si>
  <si>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</si>
  <si>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</si>
  <si>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</si>
  <si>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</si>
  <si>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</si>
  <si>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</si>
  <si>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</si>
  <si>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</si>
  <si>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</si>
  <si>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</si>
  <si>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</si>
  <si>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</si>
  <si>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</si>
  <si>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</si>
  <si>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</si>
  <si>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</si>
  <si>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</si>
  <si>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</si>
  <si>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</si>
  <si>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</si>
  <si>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</si>
  <si>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</si>
  <si>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</si>
  <si>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</si>
  <si>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</si>
  <si>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</si>
  <si>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</si>
  <si>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</si>
  <si>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</si>
  <si>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</si>
  <si>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</si>
  <si>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</si>
  <si>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</si>
  <si>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</si>
  <si>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</si>
  <si>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</si>
  <si>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</si>
  <si>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</si>
  <si>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</si>
  <si>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</si>
  <si>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</si>
  <si>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</si>
  <si>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</si>
  <si>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</si>
  <si>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</si>
  <si>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</si>
  <si>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</si>
  <si>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</si>
  <si>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</si>
  <si>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</si>
  <si>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</si>
  <si>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</si>
  <si>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</si>
  <si>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</si>
  <si>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</si>
  <si>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</si>
  <si>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</si>
  <si>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</si>
  <si>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</si>
  <si>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</si>
  <si>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</si>
  <si>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</si>
  <si>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</si>
  <si>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</si>
  <si>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</si>
  <si>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</si>
  <si>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</si>
  <si>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</si>
  <si>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</si>
  <si>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</si>
  <si>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</si>
  <si>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</si>
  <si>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</si>
  <si>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</si>
  <si>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</si>
  <si>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</si>
  <si>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</si>
  <si>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</si>
  <si>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</si>
  <si>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</si>
  <si>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</si>
  <si>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</si>
  <si>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</si>
  <si>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</si>
  <si>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</si>
  <si>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</si>
  <si>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</si>
  <si>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</si>
  <si>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</si>
  <si>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</si>
  <si>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</si>
  <si>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</si>
  <si>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</si>
  <si>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</si>
  <si>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</si>
  <si>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</si>
  <si>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</si>
  <si>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</si>
  <si>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</si>
  <si>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</si>
  <si>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</si>
  <si>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</si>
  <si>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</si>
  <si>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</si>
  <si>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</si>
  <si>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</si>
  <si>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</si>
  <si>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</si>
  <si>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</si>
  <si>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</si>
  <si>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</si>
  <si>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</si>
  <si>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</si>
  <si>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</si>
  <si>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</si>
  <si>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</si>
  <si>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</si>
  <si>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</si>
  <si>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</si>
  <si>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</si>
  <si>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</si>
  <si>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</si>
  <si>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</si>
  <si>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</si>
  <si>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</si>
  <si>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</si>
  <si>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</si>
  <si>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</si>
  <si>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</si>
  <si>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</si>
  <si>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</si>
  <si>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</si>
  <si>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</si>
  <si>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</si>
  <si>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</si>
  <si>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</si>
  <si>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</si>
  <si>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</si>
  <si>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</si>
  <si>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</si>
  <si>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</si>
  <si>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</si>
  <si>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</si>
  <si>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</si>
  <si>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</si>
  <si>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</si>
  <si>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</si>
  <si>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</si>
  <si>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</si>
  <si>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</si>
  <si>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</si>
  <si>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</si>
  <si>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</si>
  <si>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</si>
  <si>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</si>
  <si>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</si>
  <si>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</si>
  <si>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</si>
  <si>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</si>
  <si>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</si>
  <si>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</si>
  <si>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</si>
  <si>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</si>
  <si>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</si>
  <si>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</si>
  <si>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</si>
  <si>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</si>
  <si>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</si>
  <si>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</si>
  <si>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</si>
  <si>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</si>
  <si>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</si>
  <si>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</si>
  <si>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</si>
  <si>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</si>
  <si>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</si>
  <si>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</si>
  <si>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</si>
  <si>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</si>
  <si>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</si>
  <si>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</si>
  <si>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</si>
  <si>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</si>
  <si>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</si>
  <si>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</si>
  <si>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</si>
  <si>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</si>
  <si>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</si>
  <si>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</si>
  <si>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</si>
  <si>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</si>
  <si>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</si>
  <si>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</si>
  <si>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</si>
  <si>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</si>
  <si>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</si>
  <si>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</si>
  <si>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</si>
  <si>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</si>
  <si>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</si>
  <si>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</si>
  <si>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</si>
  <si>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</si>
  <si>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</si>
  <si>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</si>
  <si>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</si>
  <si>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</si>
  <si>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</si>
  <si>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</si>
  <si>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</si>
  <si>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</si>
  <si>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</si>
  <si>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</si>
  <si>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</si>
  <si>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</si>
  <si>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</si>
  <si>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</si>
  <si>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</si>
  <si>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</si>
  <si>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</si>
  <si>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</si>
  <si>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</si>
  <si>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</si>
  <si>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</si>
  <si>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</si>
  <si>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</si>
  <si>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</si>
  <si>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</si>
  <si>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</si>
  <si>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</si>
  <si>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</si>
  <si>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</si>
  <si>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</si>
  <si>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</si>
  <si>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</si>
  <si>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</si>
  <si>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</si>
  <si>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</si>
  <si>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</si>
  <si>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</si>
  <si>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</si>
  <si>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</si>
  <si>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</si>
  <si>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</si>
  <si>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</si>
  <si>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</si>
  <si>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</si>
  <si>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</si>
  <si>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</si>
  <si>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</si>
  <si>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</si>
  <si>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</si>
  <si>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</si>
  <si>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</si>
  <si>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</si>
  <si>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</si>
  <si>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</si>
  <si>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</si>
  <si>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</si>
  <si>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</si>
  <si>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</si>
  <si>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</si>
  <si>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</si>
  <si>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</si>
  <si>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</si>
  <si>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</si>
  <si>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</si>
  <si>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</si>
  <si>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</si>
  <si>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</si>
  <si>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</si>
  <si>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</si>
  <si>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</si>
  <si>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</si>
  <si>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</si>
  <si>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</si>
  <si>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</si>
  <si>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</si>
  <si>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</si>
  <si>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</si>
  <si>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</si>
  <si>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</si>
  <si>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</si>
  <si>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</si>
  <si>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</si>
  <si>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</si>
  <si>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</si>
  <si>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</si>
  <si>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</si>
  <si>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</si>
  <si>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</si>
  <si>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</si>
  <si>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</si>
  <si>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</si>
  <si>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</si>
  <si>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</si>
  <si>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</si>
  <si>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</si>
  <si>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</si>
  <si>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</si>
  <si>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</si>
  <si>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</si>
  <si>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</si>
  <si>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</si>
  <si>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</si>
  <si>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</si>
  <si>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</si>
  <si>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</si>
  <si>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</si>
  <si>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</si>
  <si>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</si>
  <si>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</si>
  <si>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</si>
  <si>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</si>
  <si>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</si>
  <si>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</si>
  <si>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</si>
  <si>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</si>
  <si>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</si>
  <si>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</si>
  <si>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</si>
  <si>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</si>
  <si>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</si>
  <si>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</si>
  <si>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</si>
  <si>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</si>
  <si>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</si>
  <si>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</si>
  <si>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</si>
  <si>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</si>
  <si>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</si>
  <si>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</si>
  <si>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</si>
  <si>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</si>
  <si>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</si>
  <si>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</si>
  <si>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</si>
  <si>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</si>
  <si>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</si>
  <si>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</si>
  <si>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</si>
  <si>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</si>
  <si>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</si>
  <si>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</si>
  <si>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</si>
  <si>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</si>
  <si>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</si>
  <si>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</si>
  <si>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</si>
  <si>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</si>
  <si>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</si>
  <si>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</si>
  <si>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</si>
  <si>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</si>
  <si>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</si>
  <si>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</si>
  <si>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</si>
  <si>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</si>
  <si>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</si>
  <si>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</si>
  <si>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</si>
  <si>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</si>
  <si>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</si>
  <si>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</si>
  <si>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</si>
  <si>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</si>
  <si>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</si>
  <si>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</si>
  <si>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</si>
  <si>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</si>
  <si>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</si>
  <si>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</si>
  <si>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</si>
  <si>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</si>
  <si>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</si>
  <si>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</si>
  <si>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</si>
  <si>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</si>
  <si>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</si>
  <si>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</si>
  <si>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</si>
  <si>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</si>
  <si>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</si>
  <si>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</si>
  <si>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</si>
  <si>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</si>
  <si>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</si>
  <si>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</si>
  <si>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</si>
  <si>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</si>
  <si>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</si>
  <si>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</si>
  <si>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</si>
  <si>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</si>
  <si>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</si>
  <si>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</si>
  <si>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</si>
  <si>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</si>
  <si>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</si>
  <si>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</si>
  <si>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</si>
  <si>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</si>
  <si>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</si>
  <si>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</si>
  <si>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</si>
  <si>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</si>
  <si>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</si>
  <si>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</si>
  <si>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</si>
  <si>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</si>
  <si>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</si>
  <si>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</si>
  <si>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</si>
  <si>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</si>
  <si>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</si>
  <si>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</si>
  <si>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</si>
  <si>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</si>
  <si>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</si>
  <si>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</si>
  <si>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</si>
  <si>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</si>
  <si>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</si>
  <si>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</si>
  <si>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</si>
  <si>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</si>
  <si>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</si>
  <si>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</si>
  <si>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</si>
  <si>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</si>
  <si>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</si>
  <si>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</si>
  <si>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</si>
  <si>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</si>
  <si>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</si>
  <si>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</si>
  <si>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</si>
  <si>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</si>
  <si>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</si>
  <si>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</si>
  <si>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</si>
  <si>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</si>
  <si>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</si>
  <si>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</si>
  <si>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</si>
  <si>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</si>
  <si>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</si>
  <si>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</si>
  <si>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</si>
  <si>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</si>
  <si>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</si>
  <si>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</si>
  <si>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</si>
  <si>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</si>
  <si>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</si>
  <si>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</si>
  <si>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</si>
  <si>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</si>
  <si>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</si>
  <si>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</si>
  <si>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</si>
  <si>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</si>
  <si>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</si>
  <si>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</si>
  <si>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</si>
  <si>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</si>
  <si>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</si>
  <si>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</si>
  <si>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</si>
  <si>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</si>
  <si>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</si>
  <si>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</si>
  <si>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</si>
  <si>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</si>
  <si>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</si>
  <si>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</si>
  <si>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</si>
  <si>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</si>
  <si>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</si>
  <si>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</si>
  <si>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</si>
  <si>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</si>
  <si>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</si>
  <si>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</si>
  <si>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</si>
  <si>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</si>
  <si>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</si>
  <si>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</si>
  <si>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</si>
  <si>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</si>
  <si>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</si>
  <si>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</si>
  <si>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</si>
  <si>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</si>
  <si>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</si>
  <si>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</si>
  <si>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</si>
  <si>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</si>
  <si>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</si>
  <si>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</si>
  <si>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</si>
  <si>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</si>
  <si>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</si>
  <si>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</si>
  <si>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</si>
  <si>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</si>
  <si>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</si>
  <si>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</si>
  <si>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</si>
  <si>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</si>
  <si>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</si>
  <si>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</si>
  <si>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</si>
  <si>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</si>
  <si>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</si>
  <si>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</si>
  <si>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</si>
  <si>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</si>
  <si>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</si>
  <si>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</si>
  <si>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</si>
  <si>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</si>
  <si>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</si>
  <si>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</si>
  <si>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</si>
  <si>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</si>
  <si>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</si>
  <si>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</si>
  <si>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</si>
  <si>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</si>
  <si>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</si>
  <si>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</si>
  <si>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</si>
  <si>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</si>
  <si>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</si>
  <si>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</si>
  <si>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</si>
  <si>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</si>
  <si>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</si>
  <si>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</si>
  <si>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</si>
  <si>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</si>
  <si>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</si>
  <si>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</si>
  <si>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</si>
  <si>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</si>
  <si>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</si>
  <si>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</si>
  <si>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</si>
  <si>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</si>
  <si>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</si>
  <si>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</si>
  <si>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</si>
  <si>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</si>
  <si>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</si>
  <si>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</si>
  <si>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</si>
  <si>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</si>
  <si>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</si>
  <si>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</si>
  <si>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</si>
  <si>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</si>
  <si>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</si>
  <si>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</si>
  <si>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</si>
  <si>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</si>
  <si>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</si>
  <si>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</si>
  <si>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</si>
  <si>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</si>
  <si>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</si>
  <si>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</si>
  <si>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</si>
  <si>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</si>
  <si>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</si>
  <si>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</si>
  <si>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</si>
  <si>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</si>
  <si>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</si>
  <si>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</si>
  <si>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</si>
  <si>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</si>
  <si>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</si>
  <si>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</si>
  <si>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</si>
  <si>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</si>
  <si>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</si>
  <si>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</si>
  <si>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</si>
  <si>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</si>
  <si>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</si>
  <si>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</si>
  <si>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</si>
  <si>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</si>
  <si>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</si>
  <si>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</si>
  <si>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</si>
  <si>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</si>
  <si>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</si>
  <si>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</si>
  <si>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</si>
  <si>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</si>
  <si>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</si>
  <si>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</si>
  <si>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</si>
  <si>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</si>
  <si>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</si>
  <si>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</si>
  <si>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</si>
  <si>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</si>
  <si>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</si>
  <si>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</si>
  <si>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</si>
  <si>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</si>
  <si>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</si>
  <si>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</si>
  <si>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</si>
  <si>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</si>
  <si>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</si>
  <si>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</si>
  <si>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</si>
  <si>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</si>
  <si>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</si>
  <si>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</si>
  <si>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</si>
  <si>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</si>
  <si>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</si>
  <si>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</si>
  <si>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</si>
  <si>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</si>
  <si>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</si>
  <si>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</si>
  <si>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</si>
  <si>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</si>
  <si>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</si>
  <si>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</si>
  <si>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</si>
  <si>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</si>
  <si>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</si>
  <si>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</si>
  <si>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</si>
  <si>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</si>
  <si>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</si>
  <si>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</si>
  <si>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</si>
  <si>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</si>
  <si>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</si>
  <si>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</si>
  <si>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</si>
  <si>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</si>
  <si>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</si>
  <si>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</si>
  <si>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</si>
  <si>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</si>
  <si>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</si>
  <si>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</si>
  <si>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</si>
  <si>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</si>
  <si>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</si>
  <si>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</si>
  <si>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</si>
  <si>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</si>
  <si>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</si>
  <si>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</si>
  <si>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</si>
  <si>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</si>
  <si>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</si>
  <si>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</si>
  <si>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</si>
  <si>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</si>
  <si>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</si>
  <si>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</si>
  <si>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</si>
  <si>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</si>
  <si>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</si>
  <si>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</si>
  <si>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</si>
  <si>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</si>
  <si>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</si>
  <si>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</si>
  <si>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</si>
  <si>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</si>
  <si>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</si>
  <si>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</si>
  <si>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</si>
  <si>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</si>
  <si>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</si>
  <si>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</si>
  <si>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</si>
  <si>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</si>
  <si>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</si>
  <si>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</si>
  <si>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</si>
  <si>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</si>
  <si>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</si>
  <si>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</si>
  <si>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</si>
  <si>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</si>
  <si>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</si>
  <si>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</si>
  <si>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</si>
  <si>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</si>
  <si>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</si>
  <si>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</si>
  <si>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</si>
  <si>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</si>
  <si>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</si>
  <si>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</si>
  <si>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</si>
  <si>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</si>
  <si>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</si>
  <si>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</si>
  <si>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</si>
  <si>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</si>
  <si>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</si>
  <si>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</si>
  <si>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</si>
  <si>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</si>
  <si>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</si>
  <si>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</si>
  <si>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</si>
  <si>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</si>
  <si>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</si>
  <si>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</si>
  <si>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</si>
  <si>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</si>
  <si>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</si>
  <si>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</si>
  <si>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</si>
  <si>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</si>
  <si>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</si>
  <si>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</si>
  <si>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</si>
  <si>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</si>
  <si>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</si>
  <si>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</si>
  <si>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</si>
  <si>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</si>
  <si>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</si>
  <si>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</si>
  <si>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</si>
  <si>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</si>
  <si>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</si>
  <si>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</si>
  <si>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</si>
  <si>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</si>
  <si>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</si>
  <si>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</si>
  <si>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</si>
  <si>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</si>
  <si>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</si>
  <si>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</si>
  <si>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</si>
  <si>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</si>
  <si>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</si>
  <si>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</si>
  <si>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</si>
  <si>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</si>
  <si>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</si>
  <si>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</si>
  <si>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</si>
  <si>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</si>
  <si>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</si>
  <si>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</si>
  <si>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</si>
  <si>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</si>
  <si>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</si>
  <si>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</si>
  <si>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</si>
  <si>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</si>
  <si>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</si>
  <si>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</si>
  <si>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</si>
  <si>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</si>
  <si>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</si>
  <si>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</si>
  <si>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</si>
  <si>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</si>
  <si>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</si>
  <si>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</si>
  <si>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</si>
  <si>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</si>
  <si>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</si>
  <si>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</si>
  <si>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</si>
  <si>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</si>
  <si>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</si>
  <si>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</si>
  <si>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</si>
  <si>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</si>
  <si>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</si>
  <si>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</si>
  <si>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</si>
  <si>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</si>
  <si>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</si>
  <si>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</si>
  <si>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</si>
  <si>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</si>
  <si>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</si>
  <si>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</si>
  <si>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</si>
  <si>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</si>
  <si>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</si>
  <si>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</si>
  <si>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</si>
  <si>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</si>
  <si>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</si>
  <si>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</si>
  <si>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</si>
  <si>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</si>
  <si>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</si>
  <si>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</si>
  <si>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</si>
  <si>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</si>
  <si>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</si>
  <si>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</si>
  <si>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</si>
  <si>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</si>
  <si>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</si>
  <si>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</si>
  <si>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</si>
  <si>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</si>
  <si>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</si>
  <si>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</si>
  <si>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</si>
  <si>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</si>
  <si>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</si>
  <si>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</si>
  <si>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</si>
  <si>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</si>
  <si>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</si>
  <si>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</si>
  <si>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</si>
  <si>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</si>
  <si>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</si>
  <si>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</si>
  <si>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</si>
  <si>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</si>
  <si>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</si>
  <si>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</si>
  <si>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</si>
  <si>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</si>
  <si>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</si>
  <si>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</si>
  <si>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</si>
  <si>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</si>
  <si>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</si>
  <si>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</si>
  <si>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</si>
  <si>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</si>
  <si>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</si>
  <si>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</si>
  <si>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</si>
  <si>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</si>
  <si>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</si>
  <si>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</si>
  <si>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</si>
  <si>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</si>
  <si>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</si>
  <si>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</si>
  <si>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</si>
  <si>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</si>
  <si>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</si>
  <si>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</si>
  <si>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</si>
  <si>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</si>
  <si>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</si>
  <si>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</si>
  <si>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</si>
  <si>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</si>
  <si>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</si>
  <si>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</si>
  <si>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</si>
  <si>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</si>
  <si>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</si>
  <si>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</si>
  <si>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</si>
  <si>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</si>
  <si>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</si>
  <si>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</si>
  <si>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</si>
  <si>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</si>
  <si>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</si>
  <si>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</si>
  <si>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</si>
  <si>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</si>
  <si>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</si>
  <si>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</si>
  <si>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</si>
  <si>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</si>
  <si>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</si>
  <si>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</si>
  <si>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</si>
  <si>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</si>
  <si>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</si>
  <si>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</si>
  <si>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</si>
  <si>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</si>
  <si>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</si>
  <si>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</si>
  <si>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</si>
  <si>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</si>
  <si>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</si>
  <si>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</si>
  <si>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</si>
  <si>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</si>
  <si>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</si>
  <si>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</si>
  <si>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</si>
  <si>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</si>
  <si>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</si>
  <si>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</si>
  <si>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</si>
  <si>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</si>
  <si>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</si>
  <si>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</si>
  <si>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</si>
  <si>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</si>
  <si>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</si>
  <si>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</si>
  <si>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</si>
  <si>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</si>
  <si>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</si>
  <si>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</si>
  <si>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</si>
  <si>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</si>
  <si>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</si>
  <si>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</si>
  <si>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</si>
  <si>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</si>
  <si>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</si>
  <si>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</si>
  <si>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</si>
  <si>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</si>
  <si>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</si>
  <si>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</si>
  <si>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</si>
  <si>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</si>
  <si>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</si>
  <si>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</si>
  <si>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</si>
  <si>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</si>
  <si>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</si>
  <si>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</si>
  <si>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</si>
  <si>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</si>
  <si>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</si>
  <si>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</si>
  <si>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</si>
  <si>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</si>
  <si>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</si>
  <si>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</si>
  <si>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</si>
  <si>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</si>
  <si>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</si>
  <si>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</si>
  <si>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</si>
  <si>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</si>
  <si>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</si>
  <si>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</si>
  <si>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</si>
  <si>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</si>
  <si>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</si>
  <si>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</si>
  <si>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</si>
  <si>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</si>
  <si>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</si>
  <si>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</si>
  <si>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</si>
  <si>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</si>
  <si>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</si>
  <si>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</si>
  <si>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</si>
  <si>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</si>
  <si>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</si>
  <si>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</si>
  <si>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</si>
  <si>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</si>
  <si>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</si>
  <si>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</si>
  <si>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</si>
  <si>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</si>
  <si>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</si>
  <si>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</si>
  <si>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</si>
  <si>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</si>
  <si>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</si>
  <si>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</si>
  <si>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</si>
  <si>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</si>
  <si>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</si>
  <si>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</si>
  <si>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</si>
  <si>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</si>
  <si>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</si>
  <si>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</si>
  <si>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</si>
  <si>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</si>
  <si>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</si>
  <si>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</si>
  <si>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</si>
  <si>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</si>
  <si>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</si>
  <si>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</si>
  <si>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</si>
  <si>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</si>
  <si>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</si>
  <si>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</si>
  <si>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</si>
  <si>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</si>
  <si>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</si>
  <si>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</si>
  <si>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</si>
  <si>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</si>
  <si>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</si>
  <si>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</si>
  <si>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</si>
  <si>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</si>
  <si>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</si>
  <si>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</si>
  <si>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</si>
  <si>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</si>
  <si>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</si>
  <si>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</si>
  <si>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</si>
  <si>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</si>
  <si>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</si>
  <si>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</si>
  <si>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</si>
  <si>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</si>
  <si>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</si>
  <si>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</si>
  <si>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</si>
  <si>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</si>
  <si>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</si>
  <si>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</si>
  <si>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</si>
  <si>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</si>
  <si>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</si>
  <si>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</si>
  <si>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</si>
  <si>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</si>
  <si>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</si>
  <si>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</si>
  <si>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</si>
  <si>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</si>
  <si>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</si>
  <si>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</si>
  <si>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</si>
  <si>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</si>
  <si>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</si>
  <si>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</si>
  <si>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</si>
  <si>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</si>
  <si>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</si>
  <si>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</si>
  <si>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</si>
  <si>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</si>
  <si>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</si>
  <si>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</si>
  <si>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</si>
  <si>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</si>
  <si>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</si>
  <si>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</si>
  <si>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</si>
  <si>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</si>
  <si>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</si>
  <si>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</si>
  <si>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</si>
  <si>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</si>
  <si>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</si>
  <si>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</si>
  <si>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</si>
  <si>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</si>
  <si>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</si>
  <si>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</si>
  <si>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</si>
  <si>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</si>
  <si>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</si>
  <si>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</si>
  <si>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</si>
  <si>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</si>
  <si>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</si>
  <si>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</si>
  <si>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</si>
  <si>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</si>
  <si>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</si>
  <si>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</si>
  <si>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</si>
  <si>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</si>
  <si>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</si>
  <si>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</si>
  <si>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</si>
  <si>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</si>
  <si>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</si>
  <si>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</si>
  <si>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</si>
  <si>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</si>
  <si>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</si>
  <si>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</si>
  <si>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</si>
  <si>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</si>
  <si>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</si>
  <si>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</si>
  <si>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</si>
  <si>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</si>
  <si>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</si>
  <si>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</si>
  <si>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</si>
  <si>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</si>
  <si>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</si>
  <si>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</si>
  <si>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</si>
  <si>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</si>
  <si>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</si>
  <si>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</si>
  <si>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</si>
  <si>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</si>
  <si>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</si>
  <si>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</si>
  <si>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</si>
  <si>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</si>
  <si>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</si>
  <si>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</si>
  <si>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</si>
  <si>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</si>
  <si>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</si>
  <si>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</si>
  <si>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</si>
  <si>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</si>
  <si>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</si>
  <si>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</si>
  <si>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</si>
  <si>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</si>
  <si>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</si>
  <si>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</si>
  <si>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</si>
  <si>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</si>
  <si>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</si>
  <si>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</si>
  <si>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</si>
  <si>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</si>
  <si>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</si>
  <si>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</si>
  <si>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</si>
  <si>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</si>
  <si>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</si>
  <si>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</si>
  <si>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</si>
  <si>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</si>
  <si>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</si>
  <si>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</si>
  <si>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</si>
  <si>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</si>
  <si>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</si>
  <si>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</si>
  <si>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</si>
  <si>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</si>
  <si>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</si>
  <si>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</si>
  <si>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</si>
  <si>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</si>
  <si>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</si>
  <si>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</si>
  <si>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</si>
  <si>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</si>
  <si>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</si>
  <si>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</si>
  <si>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</si>
  <si>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</si>
  <si>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</si>
  <si>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</si>
  <si>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</si>
  <si>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</si>
  <si>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</si>
  <si>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</si>
  <si>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</si>
  <si>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</si>
  <si>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</si>
  <si>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</si>
  <si>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</si>
  <si>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</si>
  <si>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</si>
  <si>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</si>
  <si>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</si>
  <si>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</si>
  <si>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</si>
  <si>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</si>
  <si>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</si>
  <si>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</si>
  <si>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</si>
  <si>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</si>
  <si>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</si>
  <si>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</si>
  <si>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</si>
  <si>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</si>
  <si>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</si>
  <si>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</si>
  <si>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</si>
  <si>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</si>
  <si>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</si>
  <si>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</si>
  <si>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</si>
  <si>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</si>
  <si>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</si>
  <si>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</si>
  <si>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</si>
  <si>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</si>
  <si>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</si>
  <si>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</si>
  <si>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</si>
  <si>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</si>
  <si>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</si>
  <si>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</si>
  <si>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</si>
  <si>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</si>
  <si>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</si>
  <si>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</si>
  <si>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</si>
  <si>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</si>
  <si>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</si>
  <si>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</si>
  <si>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</si>
  <si>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</si>
  <si>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</si>
  <si>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</si>
  <si>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</si>
  <si>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</si>
  <si>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</si>
  <si>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</si>
  <si>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</si>
  <si>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</si>
  <si>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</si>
  <si>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</si>
  <si>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</si>
  <si>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</si>
  <si>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</si>
  <si>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</si>
  <si>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</si>
  <si>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</si>
  <si>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</si>
  <si>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</si>
  <si>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</si>
  <si>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</si>
  <si>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</si>
  <si>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</si>
  <si>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</si>
  <si>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</si>
  <si>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</si>
  <si>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</si>
  <si>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</si>
  <si>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</si>
  <si>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</si>
  <si>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</si>
  <si>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</si>
  <si>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</si>
  <si>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</si>
  <si>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</si>
  <si>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</si>
  <si>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</si>
  <si>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</si>
  <si>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</si>
  <si>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</si>
  <si>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</si>
  <si>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</si>
  <si>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</si>
  <si>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</si>
  <si>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</si>
  <si>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</si>
  <si>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</si>
  <si>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</si>
  <si>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</si>
  <si>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</si>
  <si>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</si>
  <si>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</si>
  <si>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</si>
  <si>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</si>
  <si>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</si>
  <si>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</si>
  <si>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</si>
  <si>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</si>
  <si>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</si>
  <si>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</si>
  <si>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</si>
  <si>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</si>
  <si>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</si>
  <si>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</si>
  <si>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</si>
  <si>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</si>
  <si>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</si>
  <si>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</si>
  <si>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</si>
  <si>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</si>
  <si>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</si>
  <si>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</si>
  <si>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</si>
  <si>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</si>
  <si>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</si>
  <si>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</si>
  <si>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</si>
  <si>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</si>
  <si>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</si>
  <si>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</si>
  <si>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</si>
  <si>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</si>
  <si>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</si>
  <si>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</si>
  <si>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</si>
  <si>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</si>
  <si>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</si>
  <si>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</si>
  <si>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</si>
  <si>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</si>
  <si>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</si>
  <si>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</si>
  <si>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</si>
  <si>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</si>
  <si>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</si>
  <si>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</si>
  <si>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</si>
  <si>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</si>
  <si>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</si>
  <si>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</si>
  <si>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</si>
  <si>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</si>
  <si>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</si>
  <si>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</si>
  <si>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</si>
  <si>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</si>
  <si>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</si>
  <si>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</si>
  <si>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</si>
  <si>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</si>
  <si>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</si>
  <si>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</si>
  <si>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</si>
  <si>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</si>
  <si>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</si>
  <si>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</si>
  <si>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</si>
  <si>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</si>
  <si>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</si>
  <si>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</si>
  <si>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</si>
  <si>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</si>
  <si>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</si>
  <si>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</si>
  <si>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</si>
  <si>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</si>
  <si>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</si>
  <si>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</si>
  <si>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</si>
  <si>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</si>
  <si>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</si>
  <si>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</si>
  <si>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</si>
  <si>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</si>
  <si>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</si>
  <si>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</si>
  <si>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</si>
  <si>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</si>
  <si>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</si>
  <si>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</si>
  <si>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</si>
  <si>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</si>
  <si>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</si>
  <si>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</si>
  <si>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</si>
  <si>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</si>
  <si>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</si>
  <si>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</si>
  <si>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</si>
  <si>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</si>
  <si>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</si>
  <si>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</si>
  <si>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</si>
  <si>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</si>
  <si>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</si>
  <si>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</si>
  <si>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</si>
  <si>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</si>
  <si>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</si>
  <si>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</si>
  <si>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</si>
  <si>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</si>
  <si>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</si>
  <si>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</si>
  <si>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</si>
  <si>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</si>
  <si>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</si>
  <si>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</si>
  <si>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</si>
  <si>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</si>
  <si>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</si>
  <si>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</si>
  <si>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</si>
  <si>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</si>
  <si>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</si>
  <si>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</si>
  <si>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</si>
  <si>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</si>
  <si>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</si>
  <si>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</si>
  <si>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</si>
  <si>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</si>
  <si>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</si>
  <si>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</si>
  <si>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</si>
  <si>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</si>
  <si>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</si>
  <si>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</si>
  <si>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</si>
  <si>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</si>
  <si>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</si>
  <si>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</si>
  <si>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</si>
  <si>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</si>
  <si>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</si>
  <si>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</si>
  <si>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</si>
  <si>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</si>
  <si>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</si>
  <si>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</si>
  <si>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</si>
  <si>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</si>
  <si>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</si>
  <si>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</si>
  <si>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</si>
  <si>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</si>
  <si>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</si>
  <si>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</si>
  <si>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</si>
  <si>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</si>
  <si>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</si>
  <si>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</si>
  <si>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</si>
  <si>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</si>
  <si>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</si>
  <si>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</si>
  <si>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</si>
  <si>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</si>
  <si>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</si>
  <si>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</si>
  <si>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</si>
  <si>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</si>
  <si>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</si>
  <si>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</si>
  <si>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</si>
  <si>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</si>
  <si>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</si>
  <si>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</si>
  <si>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</si>
  <si>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</si>
  <si>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</si>
  <si>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</si>
  <si>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</si>
  <si>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</si>
  <si>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</si>
  <si>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</si>
  <si>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</si>
  <si>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</si>
  <si>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</si>
  <si>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</si>
  <si>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</si>
  <si>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</si>
  <si>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</si>
  <si>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</si>
  <si>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</si>
  <si>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</si>
  <si>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</si>
  <si>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</si>
  <si>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</si>
  <si>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</si>
  <si>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</si>
  <si>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</si>
  <si>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</si>
  <si>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</si>
  <si>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</si>
  <si>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</si>
  <si>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</si>
  <si>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</si>
  <si>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</si>
  <si>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</si>
  <si>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</si>
  <si>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</si>
  <si>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</si>
  <si>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</si>
  <si>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</si>
  <si>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</si>
  <si>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</si>
  <si>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</si>
  <si>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</si>
  <si>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</si>
  <si>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</si>
  <si>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</si>
  <si>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</si>
  <si>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</si>
  <si>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</si>
  <si>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</si>
  <si>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</si>
  <si>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</si>
  <si>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</si>
  <si>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</si>
  <si>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</si>
  <si>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</si>
  <si>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</si>
  <si>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</si>
  <si>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</si>
  <si>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</si>
  <si>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</si>
  <si>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</si>
  <si>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</si>
  <si>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</si>
  <si>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</si>
  <si>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</si>
  <si>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</si>
  <si>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</si>
  <si>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</si>
  <si>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</si>
  <si>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</si>
  <si>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</si>
  <si>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</si>
  <si>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</si>
  <si>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</si>
  <si>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</si>
  <si>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</si>
  <si>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</si>
  <si>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</si>
  <si>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</si>
  <si>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</si>
  <si>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</si>
  <si>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</si>
  <si>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</si>
  <si>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</si>
  <si>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</si>
  <si>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</si>
  <si>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</si>
  <si>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</si>
  <si>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</si>
  <si>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</si>
  <si>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</si>
  <si>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</si>
  <si>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</si>
  <si>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</si>
  <si>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</si>
  <si>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</si>
  <si>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</si>
  <si>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</si>
  <si>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</si>
  <si>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</si>
  <si>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</si>
  <si>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</si>
  <si>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</si>
  <si>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</si>
  <si>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</si>
  <si>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</si>
  <si>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</si>
  <si>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</si>
  <si>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</si>
  <si>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</si>
  <si>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</si>
  <si>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</si>
  <si>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</si>
  <si>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</si>
  <si>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</si>
  <si>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</si>
  <si>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</si>
  <si>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</si>
  <si>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</si>
  <si>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</si>
  <si>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</si>
  <si>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</si>
  <si>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</si>
  <si>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</si>
  <si>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</si>
  <si>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</si>
  <si>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</si>
  <si>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</si>
  <si>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</si>
  <si>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</si>
  <si>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</si>
  <si>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</si>
  <si>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</si>
  <si>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</si>
  <si>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</si>
  <si>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</si>
  <si>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</si>
  <si>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</si>
  <si>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</si>
  <si>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</si>
  <si>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</si>
  <si>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</si>
  <si>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</si>
  <si>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</si>
  <si>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</si>
  <si>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</si>
  <si>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</si>
  <si>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</si>
  <si>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</si>
  <si>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</si>
  <si>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</si>
  <si>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</si>
  <si>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</si>
  <si>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</si>
  <si>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</si>
  <si>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</si>
  <si>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</si>
  <si>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</si>
  <si>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</si>
  <si>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</si>
  <si>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</si>
  <si>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</si>
  <si>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</si>
  <si>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</si>
  <si>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</si>
  <si>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</si>
  <si>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</si>
  <si>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</si>
  <si>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</si>
  <si>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</si>
  <si>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</si>
  <si>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</si>
  <si>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</si>
  <si>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</si>
  <si>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</si>
  <si>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</si>
  <si>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</si>
  <si>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</si>
  <si>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</si>
  <si>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</si>
  <si>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</si>
  <si>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</si>
  <si>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</si>
  <si>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</si>
  <si>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</si>
  <si>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</si>
  <si>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</si>
  <si>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</si>
  <si>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</si>
  <si>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</si>
  <si>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</si>
  <si>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</si>
  <si>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</si>
  <si>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</si>
  <si>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</si>
  <si>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</si>
  <si>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</si>
  <si>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</si>
  <si>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</si>
  <si>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</si>
  <si>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</si>
  <si>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</si>
  <si>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</si>
  <si>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</si>
  <si>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</si>
  <si>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</si>
  <si>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</si>
  <si>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</si>
  <si>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</si>
  <si>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</si>
  <si>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</si>
  <si>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</si>
  <si>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</si>
  <si>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</si>
  <si>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</si>
  <si>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</si>
  <si>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</si>
  <si>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</si>
  <si>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</si>
  <si>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</si>
  <si>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</si>
  <si>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</si>
  <si>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</si>
  <si>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</si>
  <si>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</si>
  <si>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</si>
  <si>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</si>
  <si>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</si>
  <si>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</si>
  <si>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</si>
  <si>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</si>
  <si>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</si>
  <si>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</si>
  <si>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</si>
  <si>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</si>
  <si>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</si>
  <si>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</si>
  <si>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</si>
  <si>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</si>
  <si>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</si>
  <si>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</si>
  <si>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</si>
  <si>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</si>
  <si>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</si>
  <si>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</si>
  <si>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</si>
  <si>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</si>
  <si>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</si>
  <si>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</si>
  <si>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</si>
  <si>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</si>
  <si>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</si>
  <si>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</si>
  <si>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</si>
  <si>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</si>
  <si>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</si>
  <si>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</si>
  <si>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</si>
  <si>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</si>
  <si>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</si>
  <si>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</si>
  <si>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</si>
  <si>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</si>
  <si>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</si>
  <si>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</si>
  <si>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</si>
  <si>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</si>
  <si>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</si>
  <si>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</si>
  <si>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</si>
  <si>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</si>
  <si>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</si>
  <si>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</si>
  <si>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</si>
  <si>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</si>
  <si>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</si>
  <si>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</si>
  <si>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</si>
  <si>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</si>
  <si>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</si>
  <si>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</si>
  <si>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</si>
  <si>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</si>
  <si>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</si>
  <si>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</si>
  <si>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</si>
  <si>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</si>
  <si>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</si>
  <si>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</si>
  <si>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</si>
  <si>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</si>
  <si>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</si>
  <si>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</si>
  <si>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</si>
  <si>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</si>
  <si>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</si>
  <si>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</si>
  <si>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</si>
  <si>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</si>
  <si>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</si>
  <si>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</si>
  <si>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</si>
  <si>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</si>
  <si>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</si>
  <si>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</si>
  <si>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</si>
  <si>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</si>
  <si>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</si>
  <si>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</si>
  <si>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</si>
  <si>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</si>
  <si>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</si>
  <si>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</si>
  <si>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</si>
  <si>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</si>
  <si>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</si>
  <si>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</si>
  <si>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</si>
  <si>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</si>
  <si>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</si>
  <si>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</si>
  <si>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</si>
  <si>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</si>
  <si>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</si>
  <si>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</si>
  <si>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</si>
  <si>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</si>
  <si>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</si>
  <si>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</si>
  <si>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</si>
  <si>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</si>
  <si>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</si>
  <si>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</si>
  <si>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</si>
  <si>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</si>
  <si>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</si>
  <si>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</si>
  <si>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</si>
  <si>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</si>
  <si>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</si>
  <si>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</si>
  <si>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</si>
  <si>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</si>
  <si>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</si>
  <si>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</si>
  <si>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</si>
  <si>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</si>
  <si>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</si>
  <si>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</si>
  <si>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</si>
  <si>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</si>
  <si>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</si>
  <si>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</si>
  <si>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</si>
  <si>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</si>
  <si>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</si>
  <si>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</si>
  <si>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</si>
  <si>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</si>
  <si>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</si>
  <si>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</si>
  <si>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</si>
  <si>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</si>
  <si>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</si>
  <si>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</si>
  <si>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</si>
  <si>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</si>
  <si>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</si>
  <si>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</si>
  <si>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</si>
  <si>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</si>
  <si>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</si>
  <si>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</si>
  <si>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</si>
  <si>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</si>
  <si>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</si>
  <si>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</si>
  <si>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</si>
  <si>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</si>
  <si>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</si>
  <si>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</si>
  <si>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</si>
  <si>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</si>
  <si>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</si>
  <si>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</si>
  <si>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</si>
  <si>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</si>
  <si>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</si>
  <si>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</si>
  <si>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</si>
  <si>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</si>
  <si>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</si>
  <si>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</si>
  <si>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</si>
  <si>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</si>
  <si>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</si>
  <si>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</si>
  <si>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</si>
  <si>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</si>
  <si>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</si>
  <si>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</si>
  <si>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</si>
  <si>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</si>
  <si>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</si>
  <si>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</si>
  <si>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</si>
  <si>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</si>
  <si>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</si>
  <si>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</si>
  <si>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</si>
  <si>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</si>
  <si>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</si>
  <si>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</si>
  <si>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</si>
  <si>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</si>
  <si>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</si>
  <si>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</si>
  <si>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</si>
  <si>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</si>
  <si>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</si>
  <si>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</si>
  <si>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</si>
  <si>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</si>
  <si>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</si>
  <si>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</si>
  <si>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</si>
  <si>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</si>
  <si>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</si>
  <si>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</si>
  <si>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</si>
  <si>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</si>
  <si>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</si>
  <si>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</si>
  <si>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</si>
  <si>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</si>
  <si>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</si>
  <si>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</si>
  <si>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</si>
  <si>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</si>
  <si>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</si>
  <si>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</si>
  <si>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</si>
  <si>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</si>
  <si>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</si>
  <si>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</si>
  <si>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</si>
  <si>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</si>
  <si>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</si>
  <si>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</si>
  <si>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</si>
  <si>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</si>
  <si>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</si>
  <si>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</si>
  <si>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</si>
  <si>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</si>
  <si>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</si>
  <si>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</si>
  <si>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</si>
  <si>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</si>
  <si>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</si>
  <si>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</si>
  <si>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</si>
  <si>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</si>
  <si>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</si>
  <si>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</si>
  <si>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</si>
  <si>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</si>
  <si>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</si>
  <si>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</si>
  <si>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</si>
  <si>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</si>
  <si>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</si>
  <si>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</si>
  <si>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</si>
  <si>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</si>
  <si>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</si>
  <si>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</si>
  <si>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</si>
  <si>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</si>
  <si>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</si>
  <si>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</si>
  <si>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</si>
  <si>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</si>
  <si>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</si>
  <si>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</si>
  <si>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</si>
  <si>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</si>
  <si>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</si>
  <si>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</si>
  <si>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</si>
  <si>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</si>
  <si>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</si>
  <si>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</si>
  <si>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</si>
  <si>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</si>
  <si>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</si>
  <si>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</si>
  <si>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</si>
  <si>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</si>
  <si>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</si>
  <si>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</si>
  <si>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</si>
  <si>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</si>
  <si>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</si>
  <si>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</si>
  <si>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</si>
  <si>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</si>
  <si>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</si>
  <si>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</si>
  <si>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</si>
  <si>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</si>
  <si>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</si>
  <si>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</si>
  <si>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</si>
  <si>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</si>
  <si>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</si>
  <si>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</si>
  <si>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</si>
  <si>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</si>
  <si>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</si>
  <si>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</si>
  <si>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</si>
  <si>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</si>
  <si>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</si>
  <si>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</si>
  <si>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</si>
  <si>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</si>
  <si>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</si>
  <si>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</si>
  <si>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</si>
  <si>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</si>
  <si>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</si>
  <si>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</si>
  <si>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</si>
  <si>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</si>
  <si>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</si>
  <si>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</si>
  <si>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</si>
  <si>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</si>
  <si>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</si>
  <si>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</si>
  <si>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</si>
  <si>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</si>
  <si>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</si>
  <si>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</si>
  <si>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</si>
  <si>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</si>
  <si>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</si>
  <si>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</si>
  <si>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</si>
  <si>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</si>
  <si>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</si>
  <si>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</si>
  <si>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</si>
  <si>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</si>
  <si>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</si>
  <si>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</si>
  <si>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</si>
  <si>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</si>
  <si>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</si>
  <si>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</si>
  <si>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</si>
  <si>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</si>
  <si>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</si>
  <si>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</si>
  <si>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</si>
  <si>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</si>
  <si>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</si>
  <si>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</si>
  <si>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</si>
  <si>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</si>
  <si>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</si>
  <si>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</si>
  <si>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</si>
  <si>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</si>
  <si>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</si>
  <si>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</si>
  <si>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</si>
  <si>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</si>
  <si>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</si>
  <si>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</si>
  <si>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</si>
  <si>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</si>
  <si>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</si>
  <si>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</si>
  <si>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</si>
  <si>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</si>
  <si>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</si>
  <si>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</si>
  <si>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</si>
  <si>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</si>
  <si>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</si>
  <si>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</si>
  <si>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</si>
  <si>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</si>
  <si>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</si>
  <si>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</si>
  <si>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</si>
  <si>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</si>
  <si>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</si>
  <si>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</si>
  <si>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</si>
  <si>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</si>
  <si>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</si>
  <si>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</si>
  <si>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</si>
  <si>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</si>
  <si>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</si>
  <si>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</si>
  <si>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</si>
  <si>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</si>
  <si>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</si>
  <si>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</si>
  <si>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</si>
  <si>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</si>
  <si>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</si>
  <si>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</si>
  <si>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</si>
  <si>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</si>
  <si>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</si>
  <si>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</si>
  <si>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</si>
  <si>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</si>
  <si>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</si>
  <si>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</si>
  <si>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</si>
  <si>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</si>
  <si>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</si>
  <si>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</si>
  <si>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</si>
  <si>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</si>
  <si>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</si>
  <si>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</si>
  <si>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</si>
  <si>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</si>
  <si>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</si>
  <si>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</si>
  <si>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</si>
  <si>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</si>
  <si>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</si>
  <si>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</si>
  <si>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</si>
  <si>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</si>
  <si>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</si>
  <si>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</si>
  <si>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</si>
  <si>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</si>
  <si>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</si>
  <si>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</si>
  <si>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</si>
  <si>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</si>
  <si>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</si>
  <si>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</si>
  <si>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</si>
  <si>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</si>
  <si>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</si>
  <si>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</si>
  <si>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</si>
  <si>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</si>
  <si>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</si>
  <si>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</si>
  <si>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</si>
  <si>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</si>
  <si>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</si>
  <si>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</si>
  <si>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</si>
  <si>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</si>
  <si>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</si>
  <si>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</si>
  <si>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</si>
  <si>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</si>
  <si>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</si>
  <si>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</si>
  <si>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</si>
  <si>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</si>
  <si>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</si>
  <si>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</si>
  <si>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</si>
  <si>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</si>
  <si>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</si>
  <si>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</si>
  <si>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</si>
  <si>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</si>
  <si>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</si>
  <si>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</si>
  <si>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</si>
  <si>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</si>
  <si>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</si>
  <si>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</si>
  <si>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</si>
  <si>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</si>
  <si>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</si>
  <si>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</si>
  <si>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</si>
  <si>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</si>
  <si>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</si>
  <si>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</si>
  <si>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</si>
  <si>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</si>
  <si>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</si>
  <si>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</si>
  <si>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</si>
  <si>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</si>
  <si>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</si>
  <si>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</si>
  <si>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</si>
  <si>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</si>
  <si>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</si>
  <si>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</si>
  <si>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</si>
  <si>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</si>
  <si>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</si>
  <si>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</si>
  <si>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</si>
  <si>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</si>
  <si>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</si>
  <si>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</si>
  <si>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</si>
  <si>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</si>
  <si>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</si>
  <si>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</si>
  <si>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</si>
  <si>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</si>
  <si>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</si>
  <si>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</si>
  <si>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</si>
  <si>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</si>
  <si>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</si>
  <si>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</si>
  <si>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</si>
  <si>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</si>
  <si>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</si>
  <si>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</si>
  <si>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</si>
  <si>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</si>
  <si>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</si>
  <si>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</si>
  <si>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</si>
  <si>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</si>
  <si>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</si>
  <si>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</si>
  <si>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</si>
  <si>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</si>
  <si>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</si>
  <si>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</si>
  <si>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</si>
  <si>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</si>
  <si>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</si>
  <si>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</si>
  <si>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</si>
  <si>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</si>
  <si>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</si>
  <si>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</si>
  <si>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</si>
  <si>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</si>
  <si>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</si>
  <si>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</si>
  <si>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</si>
  <si>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</si>
  <si>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</si>
  <si>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</si>
  <si>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</si>
  <si>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</si>
  <si>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</si>
  <si>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</si>
  <si>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</si>
  <si>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</si>
  <si>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</si>
  <si>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</si>
  <si>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</si>
  <si>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</si>
  <si>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</si>
  <si>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</si>
  <si>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</si>
  <si>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</si>
  <si>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</si>
  <si>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</si>
  <si>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</si>
  <si>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</si>
  <si>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</si>
  <si>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</si>
  <si>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</si>
  <si>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</si>
  <si>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</si>
  <si>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</si>
  <si>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</si>
  <si>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</si>
  <si>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</si>
  <si>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</si>
  <si>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</si>
  <si>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</si>
  <si>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</si>
  <si>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</si>
  <si>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</si>
  <si>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</si>
  <si>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</si>
  <si>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</si>
  <si>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</si>
  <si>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</si>
  <si>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</si>
  <si>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</si>
  <si>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</si>
  <si>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</si>
  <si>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</si>
  <si>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</si>
  <si>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</si>
  <si>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</si>
  <si>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</si>
  <si>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</si>
  <si>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</si>
  <si>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</si>
  <si>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</si>
  <si>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</si>
  <si>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</si>
  <si>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</si>
  <si>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</si>
  <si>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</si>
  <si>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</si>
  <si>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</si>
  <si>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</si>
  <si>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</si>
  <si>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</si>
  <si>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</si>
  <si>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</si>
  <si>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</si>
  <si>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</si>
  <si>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</si>
  <si>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</si>
  <si>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</si>
  <si>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</si>
  <si>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</si>
  <si>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</si>
  <si>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</si>
  <si>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</si>
  <si>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</si>
  <si>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</si>
  <si>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</si>
  <si>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</si>
  <si>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</si>
  <si>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</si>
  <si>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</si>
  <si>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</si>
  <si>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</si>
  <si>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</si>
  <si>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</si>
  <si>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</si>
  <si>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</si>
  <si>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</si>
  <si>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</si>
  <si>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</si>
  <si>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</si>
  <si>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</si>
  <si>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</si>
  <si>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</si>
  <si>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</si>
  <si>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</si>
  <si>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</si>
  <si>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</si>
  <si>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</si>
  <si>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</si>
  <si>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</si>
  <si>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</si>
  <si>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</si>
  <si>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</si>
  <si>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</si>
  <si>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</si>
  <si>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</si>
  <si>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</si>
  <si>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</si>
  <si>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</si>
  <si>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</si>
  <si>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</si>
  <si>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</si>
  <si>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</si>
  <si>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</si>
  <si>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</si>
  <si>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</si>
  <si>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</si>
  <si>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</si>
  <si>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</si>
  <si>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</si>
  <si>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</si>
  <si>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</si>
  <si>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</si>
  <si>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</si>
  <si>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</si>
  <si>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</si>
  <si>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</si>
  <si>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</si>
  <si>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</si>
  <si>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</si>
  <si>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</si>
  <si>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</si>
  <si>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</si>
  <si>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</si>
  <si>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</si>
  <si>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</si>
  <si>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</si>
  <si>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</si>
  <si>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</si>
  <si>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</si>
  <si>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</si>
  <si>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</si>
  <si>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</si>
  <si>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</si>
  <si>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</si>
  <si>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</si>
  <si>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</si>
  <si>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</si>
  <si>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</si>
  <si>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</si>
  <si>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</si>
  <si>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</si>
  <si>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</si>
  <si>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</si>
  <si>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</si>
  <si>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</si>
  <si>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</si>
  <si>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</si>
  <si>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</si>
  <si>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</si>
  <si>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</si>
  <si>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</si>
  <si>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</si>
  <si>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</si>
  <si>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</si>
  <si>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</si>
  <si>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</si>
  <si>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</si>
  <si>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</si>
  <si>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</si>
  <si>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</si>
  <si>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</si>
  <si>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</si>
  <si>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</si>
  <si>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</si>
  <si>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</si>
  <si>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</si>
  <si>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</si>
  <si>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</si>
  <si>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</si>
  <si>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</si>
  <si>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</si>
  <si>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</si>
  <si>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</si>
  <si>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</si>
  <si>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</si>
  <si>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</si>
  <si>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</si>
  <si>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</si>
  <si>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</si>
  <si>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</si>
  <si>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</si>
  <si>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</si>
  <si>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</si>
  <si>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</si>
  <si>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</si>
  <si>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</si>
  <si>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</si>
  <si>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</si>
  <si>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</si>
  <si>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</si>
  <si>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</si>
  <si>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</si>
  <si>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</si>
  <si>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</si>
  <si>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</si>
  <si>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</si>
  <si>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</si>
  <si>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</si>
  <si>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</si>
  <si>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</si>
  <si>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</si>
  <si>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</si>
  <si>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</si>
  <si>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</si>
  <si>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</si>
  <si>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</si>
  <si>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</si>
  <si>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</si>
  <si>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</si>
  <si>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</si>
  <si>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</si>
  <si>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</si>
  <si>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</si>
  <si>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</si>
  <si>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</si>
  <si>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</si>
  <si>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</si>
  <si>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</si>
  <si>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</si>
  <si>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</si>
  <si>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</si>
  <si>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</si>
  <si>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</si>
  <si>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</si>
  <si>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</si>
  <si>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</si>
  <si>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</si>
  <si>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</si>
  <si>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</si>
  <si>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</si>
  <si>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</si>
  <si>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</si>
  <si>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</si>
  <si>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</si>
  <si>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</si>
  <si>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</si>
  <si>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</si>
  <si>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</si>
  <si>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</si>
  <si>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</si>
  <si>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</si>
  <si>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</si>
  <si>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</si>
  <si>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</si>
  <si>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</si>
  <si>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</si>
  <si>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</si>
  <si>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</si>
  <si>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</si>
  <si>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</si>
  <si>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</si>
  <si>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</si>
  <si>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</si>
  <si>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</si>
  <si>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</si>
  <si>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</si>
  <si>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</si>
  <si>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</si>
  <si>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</si>
  <si>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</si>
  <si>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</si>
  <si>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</si>
  <si>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</si>
  <si>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</si>
  <si>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</si>
  <si>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</si>
  <si>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</si>
  <si>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</si>
  <si>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</si>
  <si>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</si>
  <si>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</si>
  <si>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</si>
  <si>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</si>
  <si>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</si>
  <si>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</si>
  <si>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</si>
  <si>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</si>
  <si>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</si>
  <si>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</si>
  <si>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</si>
  <si>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</si>
  <si>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</si>
  <si>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</si>
  <si>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</si>
  <si>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</si>
  <si>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</si>
  <si>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</si>
  <si>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</si>
  <si>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</si>
  <si>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</si>
  <si>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</si>
  <si>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</si>
  <si>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</si>
  <si>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</si>
  <si>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</si>
  <si>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</si>
  <si>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</si>
  <si>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</si>
  <si>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</si>
  <si>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</si>
  <si>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</si>
  <si>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</si>
  <si>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</si>
  <si>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</si>
  <si>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</si>
  <si>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</si>
  <si>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</si>
  <si>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</si>
  <si>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</si>
  <si>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</si>
  <si>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</si>
  <si>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</si>
  <si>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</si>
  <si>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</si>
  <si>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</si>
  <si>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</si>
  <si>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</si>
  <si>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</si>
  <si>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</si>
  <si>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</si>
  <si>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</si>
  <si>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</si>
  <si>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</si>
  <si>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</si>
  <si>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</si>
  <si>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</si>
  <si>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</si>
  <si>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</si>
  <si>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</si>
  <si>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</si>
  <si>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</si>
  <si>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</si>
  <si>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</si>
  <si>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</si>
  <si>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</si>
  <si>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</si>
  <si>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</si>
  <si>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</si>
  <si>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</si>
  <si>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</si>
  <si>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</si>
  <si>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</si>
  <si>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</si>
  <si>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</si>
  <si>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</si>
  <si>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</si>
  <si>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</si>
  <si>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</si>
  <si>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</si>
  <si>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</si>
  <si>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</si>
  <si>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</si>
  <si>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</si>
  <si>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</si>
  <si>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</si>
  <si>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</si>
  <si>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</si>
  <si>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</si>
  <si>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</si>
  <si>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</si>
  <si>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</si>
  <si>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</si>
  <si>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</si>
  <si>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</si>
  <si>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</si>
  <si>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</si>
  <si>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</si>
  <si>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</si>
  <si>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</si>
  <si>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</si>
  <si>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</si>
  <si>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</si>
  <si>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</si>
  <si>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</si>
  <si>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</si>
  <si>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</si>
  <si>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</si>
  <si>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</si>
  <si>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</si>
  <si>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</si>
  <si>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</si>
  <si>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</si>
  <si>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</si>
  <si>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</si>
  <si>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</si>
  <si>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</si>
  <si>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</si>
  <si>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</si>
  <si>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</si>
  <si>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</si>
  <si>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</si>
  <si>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</si>
  <si>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</si>
  <si>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</si>
  <si>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</si>
  <si>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</si>
  <si>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</si>
  <si>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</si>
  <si>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</si>
  <si>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</si>
  <si>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</si>
  <si>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</si>
  <si>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</si>
  <si>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</si>
  <si>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</si>
  <si>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</si>
  <si>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</si>
  <si>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</si>
  <si>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</si>
  <si>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</si>
  <si>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</si>
  <si>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</si>
  <si>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</si>
  <si>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</si>
  <si>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</si>
  <si>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</si>
  <si>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</si>
  <si>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</si>
  <si>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</si>
  <si>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</si>
  <si>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</si>
  <si>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</si>
  <si>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</si>
  <si>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</si>
  <si>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</si>
  <si>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</si>
  <si>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</si>
  <si>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</si>
  <si>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</si>
  <si>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</si>
  <si>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</si>
  <si>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</si>
  <si>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</si>
  <si>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</si>
  <si>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</si>
  <si>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</si>
  <si>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</si>
  <si>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</si>
  <si>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</si>
  <si>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</si>
  <si>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</si>
  <si>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</si>
  <si>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</si>
  <si>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</si>
  <si>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</si>
  <si>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</si>
  <si>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</si>
  <si>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</si>
  <si>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</si>
  <si>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</si>
  <si>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</si>
  <si>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</si>
  <si>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</si>
  <si>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</si>
  <si>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</si>
  <si>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</si>
  <si>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</si>
  <si>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</si>
  <si>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</si>
  <si>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</si>
  <si>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</si>
  <si>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</si>
  <si>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</si>
  <si>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</si>
  <si>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</si>
  <si>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</si>
  <si>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</si>
  <si>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</si>
  <si>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</si>
  <si>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</si>
  <si>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</si>
  <si>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</si>
  <si>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</si>
  <si>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</si>
  <si>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</si>
  <si>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</si>
  <si>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</si>
  <si>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</si>
  <si>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</si>
  <si>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</si>
  <si>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</si>
  <si>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</si>
  <si>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</si>
  <si>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</si>
  <si>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</si>
  <si>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</si>
  <si>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</si>
  <si>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</si>
  <si>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</si>
  <si>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</si>
  <si>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</si>
  <si>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</si>
  <si>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</si>
  <si>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</si>
  <si>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</si>
  <si>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</si>
  <si>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</si>
  <si>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</si>
  <si>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</si>
  <si>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</si>
  <si>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</si>
  <si>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</si>
  <si>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</si>
  <si>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</si>
  <si>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</si>
  <si>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</si>
  <si>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</si>
  <si>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</si>
  <si>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</si>
  <si>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</si>
  <si>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</si>
  <si>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</si>
  <si>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</si>
  <si>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</si>
  <si>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</si>
  <si>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</si>
  <si>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</si>
  <si>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</si>
  <si>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</si>
  <si>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</si>
  <si>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</si>
  <si>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</si>
  <si>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</si>
  <si>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</si>
  <si>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</si>
  <si>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</si>
  <si>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</si>
  <si>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</si>
  <si>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</si>
  <si>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</si>
  <si>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</si>
  <si>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</si>
  <si>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</si>
  <si>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</si>
  <si>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</si>
  <si>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</si>
  <si>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</si>
  <si>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</si>
  <si>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</si>
  <si>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</si>
  <si>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</si>
  <si>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</si>
  <si>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</si>
  <si>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</si>
  <si>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</si>
  <si>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</si>
  <si>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</si>
  <si>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</si>
  <si>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</si>
  <si>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</si>
  <si>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</si>
  <si>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</si>
  <si>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</si>
  <si>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</si>
  <si>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</si>
  <si>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</si>
  <si>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</si>
  <si>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</si>
  <si>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</si>
  <si>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</si>
  <si>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</si>
  <si>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</si>
  <si>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</si>
  <si>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</si>
  <si>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</si>
  <si>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</si>
  <si>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</si>
  <si>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</si>
  <si>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</si>
  <si>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</si>
  <si>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</si>
  <si>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</si>
  <si>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</si>
  <si>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</si>
  <si>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</si>
  <si>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</si>
  <si>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</si>
  <si>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</si>
  <si>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</si>
  <si>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</si>
  <si>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</si>
  <si>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</si>
  <si>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</si>
  <si>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</si>
  <si>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</si>
  <si>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</si>
  <si>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</si>
  <si>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</si>
  <si>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</si>
  <si>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</si>
  <si>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</si>
  <si>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</si>
  <si>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</si>
  <si>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</si>
  <si>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</si>
  <si>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</si>
  <si>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</si>
  <si>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</si>
  <si>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</si>
  <si>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</si>
  <si>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</si>
  <si>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</si>
  <si>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</si>
  <si>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</si>
  <si>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</si>
  <si>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</si>
  <si>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</si>
  <si>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</si>
  <si>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</si>
  <si>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</si>
  <si>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</si>
  <si>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</si>
  <si>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</si>
  <si>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</si>
  <si>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</si>
  <si>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</si>
  <si>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</si>
  <si>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</si>
  <si>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</si>
  <si>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</si>
  <si>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</si>
  <si>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</si>
  <si>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</si>
  <si>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</si>
  <si>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</si>
  <si>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</si>
  <si>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</si>
  <si>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</si>
  <si>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</si>
  <si>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</si>
  <si>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</si>
  <si>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</si>
  <si>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</si>
  <si>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</si>
  <si>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</si>
  <si>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</si>
  <si>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</si>
  <si>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</si>
  <si>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</si>
  <si>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</si>
  <si>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</si>
  <si>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</si>
  <si>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</si>
  <si>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</si>
  <si>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</si>
  <si>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</si>
  <si>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</si>
  <si>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</si>
  <si>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</si>
  <si>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</si>
  <si>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</si>
  <si>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</si>
  <si>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</si>
  <si>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</si>
  <si>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</si>
  <si>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</si>
  <si>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</si>
  <si>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</si>
  <si>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</si>
  <si>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</si>
  <si>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</si>
  <si>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</si>
  <si>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</si>
  <si>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</si>
  <si>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</si>
  <si>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</si>
  <si>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</si>
  <si>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</si>
  <si>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</si>
  <si>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</si>
  <si>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</si>
  <si>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</si>
  <si>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</si>
  <si>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</si>
  <si>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</si>
  <si>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</si>
  <si>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</si>
  <si>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</si>
  <si>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</si>
  <si>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</si>
  <si>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</si>
  <si>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</si>
  <si>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</si>
  <si>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</si>
  <si>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</si>
  <si>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</si>
  <si>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</si>
  <si>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</si>
  <si>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</si>
  <si>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</si>
  <si>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</si>
  <si>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</si>
  <si>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</si>
  <si>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</si>
  <si>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</si>
  <si>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</si>
  <si>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</si>
  <si>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</si>
  <si>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</si>
  <si>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</si>
  <si>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</si>
  <si>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</si>
  <si>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</si>
  <si>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</si>
  <si>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</si>
  <si>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</si>
  <si>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</si>
  <si>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</si>
  <si>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</si>
  <si>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</si>
  <si>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</si>
  <si>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</si>
  <si>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</si>
  <si>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</si>
  <si>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</si>
  <si>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</si>
  <si>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</si>
  <si>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</si>
  <si>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</si>
  <si>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</si>
  <si>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</si>
  <si>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</si>
  <si>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</si>
  <si>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</si>
  <si>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</si>
  <si>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</si>
  <si>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</si>
  <si>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</si>
  <si>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</si>
  <si>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</si>
  <si>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</si>
  <si>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</si>
  <si>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</si>
  <si>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</si>
  <si>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</si>
  <si>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</si>
  <si>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</si>
  <si>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</si>
  <si>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</si>
  <si>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</si>
  <si>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</si>
  <si>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</si>
  <si>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</si>
  <si>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</si>
  <si>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</si>
  <si>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</si>
  <si>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</si>
  <si>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</si>
  <si>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</si>
  <si>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</si>
  <si>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</si>
  <si>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</si>
  <si>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</si>
  <si>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</si>
  <si>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</si>
  <si>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</si>
  <si>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</si>
  <si>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</si>
  <si>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</si>
  <si>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</si>
  <si>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</si>
  <si>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</si>
  <si>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</si>
  <si>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</si>
  <si>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</si>
  <si>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</si>
  <si>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</si>
  <si>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</si>
  <si>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</si>
  <si>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</si>
  <si>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</si>
  <si>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</si>
  <si>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</si>
  <si>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</si>
  <si>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</si>
  <si>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</si>
  <si>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</si>
  <si>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</si>
  <si>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</si>
  <si>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</si>
  <si>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</si>
  <si>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</si>
  <si>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</si>
  <si>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</si>
  <si>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</si>
  <si>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</si>
  <si>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</si>
  <si>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</si>
  <si>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</si>
  <si>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</si>
  <si>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</si>
  <si>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</si>
  <si>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</si>
  <si>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</si>
  <si>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</si>
  <si>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</si>
  <si>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</si>
  <si>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</si>
  <si>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</si>
  <si>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</si>
  <si>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</si>
  <si>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</si>
  <si>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</si>
  <si>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</si>
  <si>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</si>
  <si>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</si>
  <si>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</si>
  <si>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</si>
  <si>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</si>
  <si>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</si>
  <si>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</si>
  <si>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</si>
  <si>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</si>
  <si>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</si>
  <si>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</si>
  <si>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</si>
  <si>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</si>
  <si>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</si>
  <si>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</si>
  <si>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</si>
  <si>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</si>
  <si>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</si>
  <si>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</si>
  <si>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</si>
  <si>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</si>
  <si>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</si>
  <si>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</si>
  <si>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</si>
  <si>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</si>
  <si>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</si>
  <si>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</si>
  <si>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</si>
  <si>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</si>
  <si>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</si>
  <si>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</si>
  <si>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</si>
  <si>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</si>
  <si>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</si>
  <si>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</si>
  <si>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</si>
  <si>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</si>
  <si>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</si>
  <si>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</si>
  <si>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</si>
  <si>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</si>
  <si>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</si>
  <si>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</si>
  <si>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</si>
  <si>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</si>
  <si>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</si>
  <si>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</si>
  <si>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</si>
  <si>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</si>
  <si>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</si>
  <si>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</si>
  <si>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</si>
  <si>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</si>
  <si>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</si>
  <si>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</si>
  <si>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</si>
  <si>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</si>
  <si>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</si>
  <si>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</si>
  <si>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</si>
  <si>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</si>
  <si>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</si>
  <si>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</si>
  <si>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</si>
  <si>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</si>
  <si>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</si>
  <si>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</si>
  <si>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</si>
  <si>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</si>
  <si>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</si>
  <si>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</si>
  <si>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</si>
  <si>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</si>
  <si>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</si>
  <si>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</si>
  <si>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</si>
  <si>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</si>
  <si>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</si>
  <si>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</si>
  <si>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</si>
  <si>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</si>
  <si>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</si>
  <si>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</si>
  <si>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</si>
  <si>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</si>
  <si>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</si>
  <si>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</si>
  <si>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</si>
  <si>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</si>
  <si>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</si>
  <si>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</si>
  <si>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</si>
  <si>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</si>
  <si>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</si>
  <si>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</si>
  <si>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</si>
  <si>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</si>
  <si>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</si>
  <si>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</si>
  <si>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</si>
  <si>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</si>
  <si>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</si>
  <si>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</si>
  <si>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</si>
  <si>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</si>
  <si>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</si>
  <si>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</si>
  <si>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</si>
  <si>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</si>
  <si>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</si>
  <si>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</si>
  <si>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</si>
  <si>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</si>
  <si>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</si>
  <si>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</si>
  <si>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</si>
  <si>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</si>
  <si>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</si>
  <si>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</si>
  <si>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</si>
  <si>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</si>
  <si>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</si>
  <si>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</si>
  <si>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</si>
  <si>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</si>
  <si>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</si>
  <si>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</si>
  <si>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</si>
  <si>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</si>
  <si>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</si>
  <si>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</si>
  <si>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</si>
  <si>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</si>
  <si>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</si>
  <si>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</si>
  <si>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</si>
  <si>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</si>
  <si>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</si>
  <si>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</si>
  <si>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</si>
  <si>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</si>
  <si>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</si>
  <si>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</si>
  <si>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</si>
  <si>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</si>
  <si>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</si>
  <si>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</si>
  <si>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</si>
  <si>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</si>
  <si>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</si>
  <si>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</si>
  <si>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</si>
  <si>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</si>
  <si>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</si>
  <si>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</si>
  <si>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</si>
  <si>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</si>
  <si>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</si>
  <si>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</si>
  <si>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</si>
  <si>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</si>
  <si>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</si>
  <si>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</si>
  <si>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</si>
  <si>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</si>
  <si>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</si>
  <si>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</si>
  <si>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</si>
  <si>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</si>
  <si>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</si>
  <si>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</si>
  <si>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</si>
  <si>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</si>
  <si>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</si>
  <si>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</si>
  <si>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</si>
  <si>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</si>
  <si>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</si>
  <si>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</si>
  <si>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</si>
  <si>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</si>
  <si>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</si>
  <si>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</si>
  <si>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</si>
  <si>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</si>
  <si>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</si>
  <si>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</si>
  <si>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</si>
  <si>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</si>
  <si>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</si>
  <si>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</si>
  <si>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</si>
  <si>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</si>
  <si>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</si>
  <si>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</si>
  <si>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</si>
  <si>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</si>
  <si>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</si>
  <si>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</si>
  <si>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</si>
  <si>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</si>
  <si>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</si>
  <si>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</si>
  <si>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</si>
  <si>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</si>
  <si>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</si>
  <si>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</si>
  <si>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</si>
  <si>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</si>
  <si>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</si>
  <si>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</si>
  <si>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</si>
  <si>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</si>
  <si>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</si>
  <si>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</si>
  <si>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</si>
  <si>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</si>
  <si>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</si>
  <si>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</si>
  <si>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</si>
  <si>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</si>
  <si>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</si>
  <si>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</si>
  <si>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</si>
  <si>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</si>
  <si>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</si>
  <si>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</si>
  <si>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</si>
  <si>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</si>
  <si>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</si>
  <si>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</si>
  <si>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</si>
  <si>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</si>
  <si>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</si>
  <si>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</si>
  <si>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</si>
  <si>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</si>
  <si>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</si>
  <si>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</si>
  <si>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</si>
  <si>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</si>
  <si>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</si>
  <si>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</si>
  <si>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</si>
  <si>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</si>
  <si>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</si>
  <si>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</si>
  <si>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</si>
  <si>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</si>
  <si>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</si>
  <si>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</si>
  <si>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</si>
  <si>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</si>
  <si>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</si>
  <si>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</si>
  <si>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</si>
  <si>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</si>
  <si>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</si>
  <si>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</si>
  <si>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</si>
  <si>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</si>
  <si>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</si>
  <si>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</si>
  <si>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</si>
  <si>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</si>
  <si>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</si>
  <si>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</si>
  <si>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</si>
  <si>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</si>
  <si>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</si>
  <si>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</si>
  <si>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</si>
  <si>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</si>
  <si>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</si>
  <si>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</si>
  <si>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</si>
  <si>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</si>
  <si>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</si>
  <si>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</si>
  <si>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</si>
  <si>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</si>
  <si>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</si>
  <si>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</si>
  <si>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</si>
  <si>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</si>
  <si>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</si>
  <si>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</si>
  <si>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</si>
  <si>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</si>
  <si>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</si>
  <si>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</si>
  <si>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</si>
  <si>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</si>
  <si>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</si>
  <si>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</si>
  <si>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</si>
  <si>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</si>
  <si>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</si>
  <si>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</si>
  <si>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</si>
  <si>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</si>
  <si>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</si>
  <si>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</si>
  <si>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</si>
  <si>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</si>
  <si>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</si>
  <si>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</si>
  <si>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</si>
  <si>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</si>
  <si>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</si>
  <si>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</si>
  <si>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</si>
  <si>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</si>
  <si>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</si>
  <si>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</si>
  <si>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</si>
  <si>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</si>
  <si>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</si>
  <si>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</si>
  <si>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</si>
  <si>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</si>
  <si>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</si>
  <si>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</si>
  <si>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</si>
  <si>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</si>
  <si>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</si>
  <si>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</si>
  <si>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</si>
  <si>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</si>
  <si>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</si>
  <si>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</si>
  <si>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</si>
  <si>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</si>
  <si>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</si>
  <si>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</si>
  <si>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</si>
  <si>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</si>
  <si>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</si>
  <si>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</si>
  <si>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</si>
  <si>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</si>
  <si>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</si>
  <si>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</si>
  <si>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</si>
  <si>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</si>
  <si>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</si>
  <si>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</si>
  <si>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</si>
  <si>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</si>
  <si>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</si>
  <si>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</si>
  <si>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</si>
  <si>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</si>
  <si>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</si>
  <si>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</si>
  <si>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</si>
  <si>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</si>
  <si>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</si>
  <si>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</si>
  <si>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</si>
  <si>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</si>
  <si>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</si>
  <si>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</si>
  <si>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</si>
  <si>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</si>
  <si>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</si>
  <si>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</si>
  <si>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</si>
  <si>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</si>
  <si>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</si>
  <si>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</si>
  <si>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</si>
  <si>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</si>
  <si>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</si>
  <si>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</si>
  <si>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</si>
  <si>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</si>
  <si>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</si>
  <si>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</si>
  <si>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</si>
  <si>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</si>
  <si>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</si>
  <si>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</si>
  <si>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</si>
  <si>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</si>
  <si>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</si>
  <si>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</si>
  <si>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</si>
  <si>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</si>
  <si>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</si>
  <si>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</si>
  <si>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</si>
  <si>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</si>
  <si>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</si>
  <si>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</si>
  <si>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</si>
  <si>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</si>
  <si>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</si>
  <si>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</si>
  <si>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</si>
  <si>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</si>
  <si>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</si>
  <si>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</si>
  <si>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</si>
  <si>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</si>
  <si>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</si>
  <si>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</si>
  <si>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</si>
  <si>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</si>
  <si>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</si>
  <si>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</si>
  <si>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</si>
  <si>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</si>
  <si>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</si>
  <si>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</si>
  <si>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</si>
  <si>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</si>
  <si>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</si>
  <si>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</si>
  <si>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</si>
  <si>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</si>
  <si>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</si>
  <si>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</si>
  <si>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</si>
  <si>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</si>
  <si>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</si>
  <si>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</si>
  <si>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</si>
  <si>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</si>
  <si>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</si>
  <si>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</si>
  <si>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</si>
  <si>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</si>
  <si>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</si>
  <si>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</si>
  <si>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</si>
  <si>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</si>
  <si>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</si>
  <si>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</si>
  <si>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</si>
  <si>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</si>
  <si>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</si>
  <si>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</si>
  <si>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</si>
  <si>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</si>
  <si>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</si>
  <si>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</si>
  <si>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</si>
  <si>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</si>
  <si>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</si>
  <si>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</si>
  <si>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</si>
  <si>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</si>
  <si>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</si>
  <si>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</si>
  <si>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</si>
  <si>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</si>
  <si>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</si>
  <si>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</si>
  <si>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</si>
  <si>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</si>
  <si>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</si>
  <si>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</si>
  <si>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</si>
  <si>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</si>
  <si>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</si>
  <si>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</si>
  <si>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</si>
  <si>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</si>
  <si>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</si>
  <si>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</si>
  <si>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</si>
  <si>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</si>
  <si>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</si>
  <si>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</si>
  <si>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</si>
  <si>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</si>
  <si>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</si>
  <si>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</si>
  <si>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</si>
  <si>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</si>
  <si>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</si>
  <si>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</si>
  <si>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</si>
  <si>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</si>
  <si>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</si>
  <si>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</si>
  <si>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</si>
  <si>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</si>
  <si>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</si>
  <si>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</si>
  <si>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</si>
  <si>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</si>
  <si>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</si>
  <si>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</si>
  <si>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</si>
  <si>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</si>
  <si>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</si>
  <si>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</si>
  <si>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</si>
  <si>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</si>
  <si>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</si>
  <si>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</si>
  <si>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</si>
  <si>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</si>
  <si>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</si>
  <si>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</si>
  <si>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</si>
  <si>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</si>
  <si>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</si>
  <si>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</si>
  <si>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</si>
  <si>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</si>
  <si>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</si>
  <si>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</si>
  <si>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</si>
  <si>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</si>
  <si>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</si>
  <si>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</si>
  <si>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</si>
  <si>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</si>
  <si>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</si>
  <si>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</si>
  <si>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</si>
  <si>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</si>
  <si>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</si>
  <si>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</si>
  <si>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</si>
  <si>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</si>
  <si>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</si>
  <si>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</si>
  <si>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</si>
  <si>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</si>
  <si>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</si>
  <si>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</si>
  <si>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</si>
  <si>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</si>
  <si>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</si>
  <si>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</si>
  <si>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</si>
  <si>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</si>
  <si>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</si>
  <si>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</si>
  <si>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</si>
  <si>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</si>
  <si>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</si>
  <si>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</si>
  <si>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</si>
  <si>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</si>
  <si>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</si>
  <si>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</si>
  <si>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</si>
  <si>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</si>
  <si>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</si>
  <si>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</si>
  <si>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</si>
  <si>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</si>
  <si>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</si>
  <si>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</si>
  <si>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</si>
  <si>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</si>
  <si>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</si>
  <si>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</si>
  <si>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</si>
  <si>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</si>
  <si>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</si>
  <si>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</si>
  <si>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</si>
  <si>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</si>
  <si>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</si>
  <si>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</si>
  <si>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</si>
  <si>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</si>
  <si>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</si>
  <si>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</si>
  <si>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</si>
  <si>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</si>
  <si>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</si>
  <si>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</si>
  <si>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</si>
  <si>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</si>
  <si>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</si>
  <si>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</si>
  <si>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</si>
  <si>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</si>
  <si>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</si>
  <si>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</si>
  <si>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</si>
  <si>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</si>
  <si>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</si>
  <si>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</si>
  <si>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</si>
  <si>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</si>
  <si>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</si>
  <si>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</si>
  <si>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</si>
  <si>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</si>
  <si>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</si>
  <si>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</si>
  <si>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</si>
  <si>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</si>
  <si>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</si>
  <si>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</si>
  <si>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</si>
  <si>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</si>
  <si>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</si>
  <si>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</si>
  <si>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</si>
  <si>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</si>
  <si>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</si>
  <si>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</si>
  <si>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</si>
  <si>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</si>
  <si>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</si>
  <si>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</si>
  <si>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</si>
  <si>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</si>
  <si>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</si>
  <si>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</si>
  <si>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</si>
  <si>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</si>
  <si>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</si>
  <si>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</si>
  <si>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</si>
  <si>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</si>
  <si>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</si>
  <si>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</si>
  <si>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</si>
  <si>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</si>
  <si>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</si>
  <si>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</si>
  <si>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</si>
  <si>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</si>
  <si>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</si>
  <si>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</si>
  <si>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</si>
  <si>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</si>
  <si>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</si>
  <si>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</si>
  <si>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</si>
  <si>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</si>
  <si>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</si>
  <si>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</si>
  <si>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</si>
  <si>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</si>
  <si>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</si>
  <si>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</si>
  <si>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</si>
  <si>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</si>
  <si>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</si>
  <si>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</si>
  <si>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</si>
  <si>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</si>
  <si>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</si>
  <si>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</si>
  <si>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</si>
  <si>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</si>
  <si>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</si>
  <si>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</si>
  <si>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</si>
  <si>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</si>
  <si>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</si>
  <si>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</si>
  <si>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</si>
  <si>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</si>
  <si>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</si>
  <si>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</si>
  <si>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</si>
  <si>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</si>
  <si>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</si>
  <si>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</si>
  <si>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</si>
  <si>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</si>
  <si>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</si>
  <si>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</si>
  <si>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</si>
  <si>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</si>
  <si>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</si>
  <si>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</si>
  <si>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</si>
  <si>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</si>
  <si>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</si>
  <si>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</si>
  <si>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</si>
  <si>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</si>
  <si>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</si>
  <si>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</si>
  <si>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</si>
  <si>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</si>
  <si>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</si>
  <si>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</si>
  <si>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</si>
  <si>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</si>
  <si>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</si>
  <si>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</si>
  <si>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</si>
  <si>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</si>
  <si>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</si>
  <si>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</si>
  <si>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</si>
  <si>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</si>
  <si>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</si>
  <si>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</si>
  <si>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</si>
  <si>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</si>
  <si>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</si>
  <si>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</si>
  <si>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</si>
  <si>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</si>
  <si>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</si>
  <si>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</si>
  <si>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</si>
  <si>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</si>
  <si>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</si>
  <si>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</si>
  <si>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</si>
  <si>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</si>
  <si>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</si>
  <si>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</si>
  <si>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</si>
  <si>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</si>
  <si>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</si>
  <si>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</si>
  <si>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</si>
  <si>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</si>
  <si>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</si>
  <si>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</si>
  <si>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</si>
  <si>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</si>
  <si>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</si>
  <si>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</si>
  <si>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</si>
  <si>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</si>
  <si>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</si>
  <si>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</si>
  <si>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</si>
  <si>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</si>
  <si>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</si>
  <si>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</si>
  <si>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</si>
  <si>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</si>
  <si>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</si>
  <si>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</si>
  <si>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</si>
  <si>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</si>
  <si>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</si>
  <si>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</si>
  <si>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</si>
  <si>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</si>
  <si>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</si>
  <si>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</si>
  <si>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</si>
  <si>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</si>
  <si>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</si>
  <si>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</si>
  <si>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</si>
  <si>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</si>
  <si>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</si>
  <si>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</si>
  <si>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</si>
  <si>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</si>
  <si>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</si>
  <si>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</si>
  <si>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</si>
  <si>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</si>
  <si>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</si>
  <si>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</si>
  <si>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</si>
  <si>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</si>
  <si>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</si>
  <si>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</si>
  <si>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</si>
  <si>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</si>
  <si>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</si>
  <si>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</si>
  <si>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</si>
  <si>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</si>
  <si>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</si>
  <si>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</si>
  <si>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</si>
  <si>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</si>
  <si>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</si>
  <si>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</si>
  <si>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</si>
  <si>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</si>
  <si>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</si>
  <si>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</si>
  <si>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</si>
  <si>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</si>
  <si>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</si>
  <si>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</si>
  <si>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</si>
  <si>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</si>
  <si>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</si>
  <si>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</si>
  <si>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</si>
  <si>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</si>
  <si>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</si>
  <si>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</si>
  <si>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</si>
  <si>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</si>
  <si>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</si>
  <si>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</si>
  <si>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</si>
  <si>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</si>
  <si>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</si>
  <si>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</si>
  <si>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</si>
  <si>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</si>
  <si>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</si>
  <si>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</si>
  <si>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</si>
  <si>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</si>
  <si>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</si>
  <si>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</si>
  <si>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</si>
  <si>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</si>
  <si>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</si>
  <si>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</si>
  <si>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</si>
  <si>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</si>
  <si>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</si>
  <si>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</si>
  <si>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</si>
  <si>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</si>
  <si>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</si>
  <si>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</si>
  <si>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</si>
  <si>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</si>
  <si>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</si>
  <si>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</si>
  <si>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</si>
  <si>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</si>
  <si>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</si>
  <si>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</si>
  <si>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</si>
  <si>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</si>
  <si>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</si>
  <si>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</si>
  <si>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</si>
  <si>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</si>
  <si>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</si>
  <si>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</si>
  <si>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</si>
  <si>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</si>
  <si>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</si>
  <si>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</si>
  <si>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</si>
  <si>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</si>
  <si>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</si>
  <si>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</si>
  <si>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</si>
  <si>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</si>
  <si>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</si>
  <si>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</si>
  <si>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</si>
  <si>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</si>
  <si>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</si>
  <si>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</si>
  <si>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</si>
  <si>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</si>
  <si>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</si>
  <si>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</si>
  <si>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</si>
  <si>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</si>
  <si>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</si>
  <si>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</si>
  <si>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</si>
  <si>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</si>
  <si>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</si>
  <si>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</si>
  <si>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</si>
  <si>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</si>
  <si>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</si>
  <si>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</si>
  <si>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</si>
  <si>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</si>
  <si>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</si>
  <si>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</si>
  <si>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</si>
  <si>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</si>
  <si>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</si>
  <si>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</si>
  <si>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</si>
  <si>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</si>
  <si>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</si>
  <si>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</si>
  <si>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</si>
  <si>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</si>
  <si>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</si>
  <si>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</si>
  <si>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</si>
  <si>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</si>
  <si>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</si>
  <si>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</si>
  <si>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</si>
  <si>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</si>
  <si>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</si>
  <si>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</si>
  <si>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</si>
  <si>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</si>
  <si>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</si>
  <si>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</si>
  <si>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</si>
  <si>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</si>
  <si>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</si>
  <si>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</si>
  <si>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</si>
  <si>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</si>
  <si>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</si>
  <si>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</si>
  <si>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</si>
  <si>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</si>
  <si>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</si>
  <si>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</si>
  <si>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</si>
  <si>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</si>
  <si>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</si>
  <si>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</si>
  <si>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</si>
  <si>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</si>
  <si>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</si>
  <si>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</si>
  <si>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</si>
  <si>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</si>
  <si>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</si>
  <si>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</si>
  <si>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</si>
  <si>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</si>
  <si>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</si>
  <si>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</si>
  <si>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</si>
  <si>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</si>
  <si>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</si>
  <si>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</si>
  <si>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</si>
  <si>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</si>
  <si>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</si>
  <si>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</si>
  <si>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</si>
  <si>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</si>
  <si>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</si>
  <si>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</si>
  <si>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</si>
  <si>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</si>
  <si>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</si>
  <si>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</si>
  <si>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</si>
  <si>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</si>
  <si>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</si>
  <si>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</si>
  <si>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</si>
  <si>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</si>
  <si>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</si>
  <si>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</si>
  <si>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</si>
  <si>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</si>
  <si>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</si>
  <si>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</si>
  <si>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</si>
  <si>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</si>
  <si>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</si>
  <si>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</si>
  <si>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</si>
  <si>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</si>
  <si>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</si>
  <si>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</si>
  <si>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</si>
  <si>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</si>
  <si>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</si>
  <si>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</si>
  <si>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</si>
  <si>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</si>
  <si>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</si>
  <si>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</si>
  <si>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</si>
  <si>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</si>
  <si>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</si>
  <si>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</si>
  <si>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</si>
  <si>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</si>
  <si>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</si>
  <si>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</si>
  <si>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</si>
  <si>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</si>
  <si>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</si>
  <si>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</si>
  <si>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</si>
  <si>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</si>
  <si>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</si>
  <si>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</si>
  <si>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</si>
  <si>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</si>
  <si>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</si>
  <si>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</si>
  <si>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</si>
  <si>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</si>
  <si>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</si>
  <si>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</si>
  <si>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</si>
  <si>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</si>
  <si>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</si>
  <si>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</si>
  <si>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</si>
  <si>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</si>
  <si>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</si>
  <si>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</si>
  <si>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</si>
  <si>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</si>
  <si>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</si>
  <si>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</si>
  <si>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</si>
  <si>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</si>
  <si>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</si>
  <si>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</si>
  <si>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</si>
  <si>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</si>
  <si>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</si>
  <si>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</si>
  <si>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</si>
  <si>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</si>
  <si>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</si>
  <si>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</si>
  <si>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</si>
  <si>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</si>
  <si>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</si>
  <si>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</si>
  <si>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</si>
  <si>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</si>
  <si>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</si>
  <si>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</si>
  <si>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</si>
  <si>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</si>
  <si>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</si>
  <si>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</si>
  <si>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</si>
  <si>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</si>
  <si>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</si>
  <si>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</si>
  <si>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</si>
  <si>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</si>
  <si>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</si>
  <si>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</si>
  <si>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</si>
  <si>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</si>
  <si>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</si>
  <si>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</si>
  <si>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</si>
  <si>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</si>
  <si>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</si>
  <si>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</si>
  <si>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</si>
  <si>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</si>
  <si>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</si>
  <si>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</si>
  <si>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</si>
  <si>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</si>
  <si>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</si>
  <si>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</si>
  <si>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</si>
  <si>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</si>
  <si>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</si>
  <si>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</si>
  <si>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</si>
  <si>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</si>
  <si>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</si>
  <si>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</si>
  <si>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</si>
  <si>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</si>
  <si>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</si>
  <si>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</si>
  <si>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</si>
  <si>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</si>
  <si>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</si>
  <si>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</si>
  <si>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</si>
  <si>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</si>
  <si>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</si>
  <si>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</si>
  <si>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</si>
  <si>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</si>
  <si>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</si>
  <si>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</si>
  <si>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</si>
  <si>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</si>
  <si>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</si>
  <si>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</si>
  <si>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</si>
  <si>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</si>
  <si>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</si>
  <si>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</si>
  <si>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</si>
  <si>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</si>
  <si>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</si>
  <si>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</si>
  <si>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</si>
  <si>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</si>
  <si>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</si>
  <si>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</si>
  <si>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</si>
  <si>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</si>
  <si>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</si>
  <si>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</si>
  <si>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</si>
  <si>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</si>
  <si>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</si>
  <si>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</si>
  <si>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</si>
  <si>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</si>
  <si>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</si>
  <si>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</si>
  <si>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</si>
  <si>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</si>
  <si>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</si>
  <si>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</si>
  <si>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</si>
  <si>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</si>
  <si>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</si>
  <si>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</si>
  <si>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</si>
  <si>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</si>
  <si>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</si>
  <si>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</si>
  <si>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</si>
  <si>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</si>
  <si>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</si>
  <si>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</si>
  <si>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</si>
  <si>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</si>
  <si>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</si>
  <si>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</si>
  <si>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</si>
  <si>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</si>
  <si>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</si>
  <si>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</si>
  <si>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</si>
  <si>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</si>
  <si>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</si>
  <si>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</si>
  <si>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</si>
  <si>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</si>
  <si>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</si>
  <si>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</si>
  <si>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</si>
  <si>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</si>
  <si>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</si>
  <si>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</si>
  <si>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</si>
  <si>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</si>
  <si>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</si>
  <si>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</si>
  <si>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</si>
  <si>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</si>
  <si>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</si>
  <si>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</si>
  <si>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</si>
  <si>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</si>
  <si>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</si>
  <si>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</si>
  <si>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</si>
  <si>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</si>
  <si>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</si>
  <si>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</si>
  <si>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</si>
  <si>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</si>
  <si>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</si>
  <si>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</si>
  <si>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</si>
  <si>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</si>
  <si>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</si>
  <si>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</si>
  <si>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</si>
  <si>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</si>
  <si>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</si>
  <si>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</si>
  <si>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</si>
  <si>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</si>
  <si>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</si>
  <si>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</si>
  <si>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</si>
  <si>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</si>
  <si>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</si>
  <si>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</si>
  <si>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</si>
  <si>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</si>
  <si>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</si>
  <si>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</si>
  <si>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</si>
  <si>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</si>
  <si>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</si>
  <si>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</si>
  <si>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</si>
  <si>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</si>
  <si>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</si>
  <si>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</si>
  <si>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</si>
  <si>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</si>
  <si>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</si>
  <si>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</si>
  <si>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</si>
  <si>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</si>
  <si>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</si>
  <si>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</si>
  <si>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</si>
  <si>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</si>
  <si>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</si>
  <si>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</si>
  <si>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</si>
  <si>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</si>
  <si>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</si>
  <si>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</si>
  <si>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</si>
  <si>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</si>
  <si>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</si>
  <si>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</si>
  <si>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</si>
  <si>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</si>
  <si>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</si>
  <si>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</si>
  <si>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</si>
  <si>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</si>
  <si>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</si>
  <si>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</si>
  <si>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</si>
  <si>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</si>
  <si>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</si>
  <si>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</si>
  <si>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</si>
  <si>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</si>
  <si>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</si>
  <si>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</si>
  <si>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</si>
  <si>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</si>
  <si>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</si>
  <si>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</si>
  <si>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</si>
  <si>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</si>
  <si>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</si>
  <si>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</si>
  <si>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</si>
  <si>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</si>
  <si>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</si>
  <si>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</si>
  <si>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</si>
  <si>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</si>
  <si>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</si>
  <si>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</si>
  <si>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</si>
  <si>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</si>
  <si>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</si>
  <si>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</si>
  <si>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</si>
  <si>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</si>
  <si>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</si>
  <si>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</si>
  <si>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</si>
  <si>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</si>
  <si>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</si>
  <si>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</si>
  <si>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</si>
  <si>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</si>
  <si>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</si>
  <si>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</si>
  <si>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</si>
  <si>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</si>
  <si>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</si>
  <si>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</si>
  <si>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</si>
  <si>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</si>
  <si>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</si>
  <si>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</si>
  <si>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</si>
  <si>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</si>
  <si>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</si>
  <si>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</si>
  <si>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</si>
  <si>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</si>
  <si>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</si>
  <si>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</si>
  <si>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</si>
  <si>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</si>
  <si>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</si>
  <si>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</si>
  <si>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</si>
  <si>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</si>
  <si>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</si>
  <si>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</si>
  <si>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</si>
  <si>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</si>
  <si>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</si>
  <si>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</si>
  <si>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</si>
  <si>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</si>
  <si>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</si>
  <si>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</si>
  <si>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</si>
  <si>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</si>
  <si>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</si>
  <si>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</si>
  <si>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</si>
  <si>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</si>
  <si>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</si>
  <si>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</si>
  <si>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</si>
  <si>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</si>
  <si>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</si>
  <si>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</si>
  <si>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</si>
  <si>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</si>
  <si>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</si>
  <si>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</si>
  <si>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</si>
  <si>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</si>
  <si>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</si>
  <si>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</si>
  <si>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</si>
  <si>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</si>
  <si>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</si>
  <si>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</si>
  <si>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</si>
  <si>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</si>
  <si>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</si>
  <si>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</si>
  <si>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</si>
  <si>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</si>
  <si>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</si>
  <si>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</si>
  <si>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</si>
  <si>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</si>
  <si>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</si>
  <si>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</si>
  <si>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</si>
  <si>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</si>
  <si>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</si>
  <si>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</si>
  <si>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</si>
  <si>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</si>
  <si>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</si>
  <si>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</si>
  <si>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</si>
  <si>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</si>
  <si>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</si>
  <si>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</si>
  <si>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</si>
  <si>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</si>
  <si>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</si>
  <si>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</si>
  <si>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</si>
  <si>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</si>
  <si>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</si>
  <si>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</si>
  <si>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</si>
  <si>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</si>
  <si>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</si>
  <si>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</si>
  <si>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</si>
  <si>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</si>
  <si>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</si>
  <si>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</si>
  <si>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</si>
  <si>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</si>
  <si>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</si>
  <si>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</si>
  <si>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</si>
  <si>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</si>
  <si>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</si>
  <si>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</si>
  <si>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</si>
  <si>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</si>
  <si>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</si>
  <si>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</si>
  <si>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</si>
  <si>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</si>
  <si>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</si>
  <si>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</si>
  <si>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</si>
  <si>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</si>
  <si>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</si>
  <si>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</si>
  <si>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</si>
  <si>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</si>
  <si>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</si>
  <si>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</si>
  <si>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</si>
  <si>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</si>
  <si>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</si>
  <si>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</si>
  <si>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</si>
  <si>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</si>
  <si>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</si>
  <si>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</si>
  <si>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</si>
  <si>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</si>
  <si>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</si>
  <si>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</si>
  <si>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</si>
  <si>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</si>
  <si>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</si>
  <si>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</si>
  <si>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</si>
  <si>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</si>
  <si>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</si>
  <si>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</si>
  <si>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</si>
  <si>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</si>
  <si>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</si>
  <si>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</si>
  <si>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</si>
  <si>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</si>
  <si>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</si>
  <si>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</si>
  <si>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</si>
  <si>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</si>
  <si>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</si>
  <si>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</si>
  <si>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</si>
  <si>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</si>
  <si>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</si>
  <si>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</si>
  <si>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</si>
  <si>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</si>
  <si>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</si>
  <si>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</si>
  <si>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</si>
  <si>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</si>
  <si>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</si>
  <si>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</si>
  <si>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</si>
  <si>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</si>
  <si>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</si>
  <si>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</si>
  <si>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</si>
  <si>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</si>
  <si>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</si>
  <si>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</si>
  <si>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</si>
  <si>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</si>
  <si>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</si>
  <si>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</si>
  <si>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</si>
  <si>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</si>
  <si>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</si>
  <si>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</si>
  <si>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</si>
  <si>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</si>
  <si>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</si>
  <si>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</si>
  <si>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</si>
  <si>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</si>
  <si>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</si>
  <si>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</si>
  <si>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</si>
  <si>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</si>
  <si>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</si>
  <si>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</si>
  <si>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</si>
  <si>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</si>
  <si>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</si>
  <si>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</si>
  <si>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</si>
  <si>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</si>
  <si>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</si>
  <si>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</si>
  <si>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</si>
  <si>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</si>
  <si>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</si>
  <si>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</si>
  <si>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</si>
  <si>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</si>
  <si>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</si>
  <si>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</si>
  <si>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</si>
  <si>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</si>
  <si>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</si>
  <si>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</si>
  <si>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</si>
  <si>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</si>
  <si>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</si>
  <si>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</si>
  <si>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</si>
  <si>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</si>
  <si>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</si>
  <si>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</si>
  <si>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</si>
  <si>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</si>
  <si>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</si>
  <si>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</si>
  <si>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</si>
  <si>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</si>
  <si>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</si>
  <si>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</si>
  <si>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</si>
  <si>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</si>
  <si>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</si>
  <si>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</si>
  <si>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</si>
  <si>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</si>
  <si>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</si>
  <si>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</si>
  <si>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</si>
  <si>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</si>
  <si>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</si>
  <si>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</si>
  <si>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</si>
  <si>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</si>
  <si>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</si>
  <si>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</si>
  <si>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</si>
  <si>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</si>
  <si>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</si>
  <si>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</si>
  <si>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</si>
  <si>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</si>
  <si>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</si>
  <si>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</si>
  <si>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</si>
  <si>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</si>
  <si>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</si>
  <si>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</si>
  <si>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</si>
  <si>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</si>
  <si>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</si>
  <si>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</si>
  <si>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</si>
  <si>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</si>
  <si>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</si>
  <si>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</si>
  <si>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</si>
  <si>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</si>
  <si>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</si>
  <si>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</si>
  <si>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</si>
  <si>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</si>
  <si>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</si>
  <si>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</si>
  <si>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</si>
  <si>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</si>
  <si>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</si>
  <si>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</si>
  <si>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</si>
  <si>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</si>
  <si>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</si>
  <si>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</si>
  <si>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</si>
  <si>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</si>
  <si>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</si>
  <si>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</si>
  <si>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</si>
  <si>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</si>
  <si>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</si>
  <si>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</si>
  <si>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</si>
  <si>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</si>
  <si>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</si>
  <si>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</si>
  <si>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</si>
  <si>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</si>
  <si>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</si>
  <si>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</si>
  <si>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</si>
  <si>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</si>
  <si>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</si>
  <si>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</si>
  <si>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</si>
  <si>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</si>
  <si>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</si>
  <si>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</si>
  <si>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</si>
  <si>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</si>
  <si>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</si>
  <si>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</si>
  <si>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</si>
  <si>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</si>
  <si>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</si>
  <si>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</si>
  <si>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</si>
  <si>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</si>
  <si>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</si>
  <si>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</si>
  <si>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</si>
  <si>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</si>
  <si>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</si>
  <si>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</si>
  <si>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</si>
  <si>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</si>
  <si>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</si>
  <si>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</si>
  <si>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</si>
  <si>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</si>
  <si>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</si>
  <si>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</si>
  <si>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</si>
  <si>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</si>
  <si>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</si>
  <si>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</si>
  <si>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</si>
  <si>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</si>
  <si>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</si>
  <si>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</si>
  <si>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</si>
  <si>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</si>
  <si>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</si>
  <si>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</si>
  <si>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</si>
  <si>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</si>
  <si>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</si>
  <si>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</si>
  <si>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</si>
  <si>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</si>
  <si>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</si>
  <si>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</si>
  <si>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</si>
  <si>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</si>
  <si>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</si>
  <si>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</si>
  <si>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</si>
  <si>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</si>
  <si>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</si>
  <si>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</si>
  <si>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</si>
  <si>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</si>
  <si>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</si>
  <si>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</si>
  <si>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</si>
  <si>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</si>
  <si>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</si>
  <si>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</si>
  <si>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</si>
  <si>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</si>
  <si>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</si>
  <si>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</si>
  <si>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</si>
  <si>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</si>
  <si>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</si>
  <si>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</si>
  <si>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</si>
  <si>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</si>
  <si>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</si>
  <si>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</si>
  <si>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</si>
  <si>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</si>
  <si>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</si>
  <si>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</si>
  <si>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</si>
  <si>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</si>
  <si>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</si>
  <si>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</si>
  <si>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</si>
  <si>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</si>
  <si>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</si>
  <si>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</si>
  <si>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</si>
  <si>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</si>
  <si>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</si>
  <si>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</si>
  <si>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</si>
  <si>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</si>
  <si>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</si>
  <si>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</si>
  <si>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</si>
  <si>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</si>
  <si>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</si>
  <si>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</si>
  <si>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</si>
  <si>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</si>
  <si>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</si>
  <si>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</si>
  <si>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</si>
  <si>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</si>
  <si>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</si>
  <si>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</si>
  <si>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</si>
  <si>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</si>
  <si>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</si>
  <si>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</si>
  <si>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</si>
  <si>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</si>
  <si>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</si>
  <si>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</si>
  <si>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</si>
  <si>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</si>
  <si>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</si>
  <si>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</si>
  <si>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</si>
  <si>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</si>
  <si>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</si>
  <si>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</si>
  <si>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</si>
  <si>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</si>
  <si>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</si>
  <si>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</si>
  <si>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</si>
  <si>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</si>
  <si>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</si>
  <si>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</si>
  <si>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</si>
  <si>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</si>
  <si>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</si>
  <si>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</si>
  <si>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</si>
  <si>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</si>
  <si>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</si>
  <si>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</si>
  <si>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</si>
  <si>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</si>
  <si>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</si>
  <si>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</si>
  <si>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</si>
  <si>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</si>
  <si>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</si>
  <si>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</si>
  <si>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</si>
  <si>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</si>
  <si>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</si>
  <si>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</si>
  <si>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</si>
  <si>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</si>
  <si>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</si>
  <si>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</si>
  <si>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</si>
  <si>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</si>
  <si>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</si>
  <si>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</si>
  <si>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</si>
  <si>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</si>
  <si>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</si>
  <si>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</si>
  <si>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</si>
  <si>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</si>
  <si>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</si>
  <si>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</si>
  <si>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</si>
  <si>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</si>
  <si>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</si>
  <si>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</si>
  <si>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</si>
  <si>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</si>
  <si>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</si>
  <si>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</si>
  <si>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</si>
  <si>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</si>
  <si>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</si>
  <si>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</si>
  <si>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</si>
  <si>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</si>
  <si>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</si>
  <si>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</si>
  <si>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</si>
  <si>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</si>
  <si>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</si>
  <si>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</si>
  <si>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</si>
  <si>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</si>
  <si>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</si>
  <si>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</si>
  <si>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</si>
  <si>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</si>
  <si>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</si>
  <si>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</si>
  <si>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</si>
  <si>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</si>
  <si>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</si>
  <si>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</si>
  <si>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</si>
  <si>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</si>
  <si>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</si>
  <si>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</si>
  <si>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</si>
  <si>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</si>
  <si>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</si>
  <si>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</si>
  <si>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</si>
  <si>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</si>
  <si>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</si>
  <si>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</si>
  <si>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</si>
  <si>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</si>
  <si>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</si>
  <si>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</si>
  <si>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</si>
  <si>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</si>
  <si>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</si>
  <si>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</si>
  <si>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</si>
  <si>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</si>
  <si>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</si>
  <si>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</si>
  <si>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</si>
  <si>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</si>
  <si>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</si>
  <si>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</si>
  <si>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</si>
  <si>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</si>
  <si>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</si>
  <si>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</si>
  <si>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</si>
  <si>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</si>
  <si>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</si>
  <si>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</si>
  <si>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</si>
  <si>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</si>
  <si>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</si>
  <si>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</si>
  <si>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</si>
  <si>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</si>
  <si>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</si>
  <si>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</si>
  <si>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</si>
  <si>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</si>
  <si>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</si>
  <si>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</si>
  <si>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</si>
  <si>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</si>
  <si>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</si>
  <si>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</si>
  <si>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</si>
  <si>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</si>
  <si>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</si>
  <si>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</si>
  <si>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</si>
  <si>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</si>
  <si>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</si>
  <si>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</si>
  <si>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</si>
  <si>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</si>
  <si>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</si>
  <si>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</si>
  <si>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</si>
  <si>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</si>
  <si>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</si>
  <si>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</si>
  <si>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</si>
  <si>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</si>
  <si>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</si>
  <si>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</si>
  <si>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</si>
  <si>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</si>
  <si>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</si>
  <si>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</si>
  <si>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</si>
  <si>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</si>
  <si>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</si>
  <si>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</si>
  <si>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</si>
  <si>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</si>
  <si>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</si>
  <si>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</si>
  <si>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</si>
  <si>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</si>
  <si>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</si>
  <si>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</si>
  <si>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</si>
  <si>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</si>
  <si>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</si>
  <si>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</si>
  <si>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</si>
  <si>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</si>
  <si>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</si>
  <si>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</si>
  <si>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</si>
  <si>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</si>
  <si>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</si>
  <si>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</si>
  <si>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</si>
  <si>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</si>
  <si>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</si>
  <si>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</si>
  <si>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</si>
  <si>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</si>
  <si>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</si>
  <si>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</si>
  <si>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</si>
  <si>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</si>
  <si>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</si>
  <si>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</si>
  <si>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</si>
  <si>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</si>
  <si>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</si>
  <si>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</si>
  <si>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</si>
  <si>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</si>
  <si>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</si>
  <si>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</si>
  <si>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</si>
  <si>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</si>
  <si>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</si>
  <si>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</si>
  <si>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</si>
  <si>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</si>
  <si>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</si>
  <si>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</si>
  <si>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</si>
  <si>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</si>
  <si>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</si>
  <si>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</si>
  <si>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</si>
  <si>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</si>
  <si>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</si>
  <si>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</si>
  <si>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</si>
  <si>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</si>
  <si>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</si>
  <si>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</si>
  <si>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</si>
  <si>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</si>
  <si>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</si>
  <si>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</si>
  <si>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</si>
  <si>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</si>
  <si>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</si>
  <si>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</si>
  <si>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</si>
  <si>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</si>
  <si>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</si>
  <si>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</si>
  <si>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</si>
  <si>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</si>
  <si>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</si>
  <si>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</si>
  <si>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</si>
  <si>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</si>
  <si>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</si>
  <si>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</si>
  <si>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</si>
  <si>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</si>
  <si>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</si>
  <si>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</si>
  <si>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</si>
  <si>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</si>
  <si>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</si>
  <si>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</si>
  <si>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</si>
  <si>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</si>
  <si>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</si>
  <si>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</si>
  <si>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</si>
  <si>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</si>
  <si>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</si>
  <si>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</si>
  <si>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</si>
  <si>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</si>
  <si>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</si>
  <si>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</si>
  <si>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</si>
  <si>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</si>
  <si>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</si>
  <si>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</si>
  <si>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</si>
  <si>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</si>
  <si>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</si>
  <si>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</si>
  <si>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</si>
  <si>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</si>
  <si>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</si>
  <si>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</si>
  <si>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</si>
  <si>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</si>
  <si>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</si>
  <si>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</si>
  <si>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</si>
  <si>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</si>
  <si>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</si>
  <si>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</si>
  <si>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</si>
  <si>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</si>
  <si>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</si>
  <si>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</si>
  <si>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</si>
  <si>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</si>
  <si>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</si>
  <si>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</si>
  <si>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</si>
  <si>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</si>
  <si>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</si>
  <si>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</si>
  <si>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</si>
  <si>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</si>
  <si>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</si>
  <si>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</si>
  <si>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</si>
  <si>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</si>
  <si>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</si>
  <si>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</si>
  <si>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</si>
  <si>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</si>
  <si>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</si>
  <si>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</si>
  <si>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</si>
  <si>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</si>
  <si>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</si>
  <si>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</si>
  <si>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</si>
  <si>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</si>
  <si>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</si>
  <si>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</si>
  <si>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</si>
  <si>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</si>
  <si>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</si>
  <si>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</si>
  <si>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</si>
  <si>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</si>
  <si>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</si>
  <si>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</si>
  <si>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</si>
  <si>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</si>
  <si>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</si>
  <si>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</si>
  <si>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</si>
  <si>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</si>
  <si>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</si>
  <si>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</si>
  <si>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</si>
  <si>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</si>
  <si>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</si>
  <si>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</si>
  <si>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</si>
  <si>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</si>
  <si>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</si>
  <si>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</si>
  <si>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</si>
  <si>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</si>
  <si>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</si>
  <si>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</si>
  <si>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</si>
  <si>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</si>
  <si>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</si>
  <si>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</si>
  <si>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</si>
  <si>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</si>
  <si>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</si>
  <si>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</si>
  <si>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</si>
  <si>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</si>
  <si>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</si>
  <si>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</si>
  <si>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</si>
  <si>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</si>
  <si>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</si>
  <si>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</si>
  <si>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</si>
  <si>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</si>
  <si>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</si>
  <si>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</si>
  <si>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</si>
  <si>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</si>
  <si>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</si>
  <si>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</si>
  <si>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</si>
  <si>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</si>
  <si>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</si>
  <si>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</si>
  <si>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</si>
  <si>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</si>
  <si>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</si>
  <si>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</si>
  <si>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</si>
  <si>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</si>
  <si>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</si>
  <si>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</si>
  <si>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</si>
  <si>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</si>
  <si>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</si>
  <si>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</si>
  <si>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</si>
  <si>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</si>
  <si>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</si>
  <si>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</si>
  <si>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</si>
  <si>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</si>
  <si>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</si>
  <si>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</si>
  <si>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</si>
  <si>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</si>
  <si>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</si>
  <si>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</si>
  <si>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</si>
  <si>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</si>
  <si>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</si>
  <si>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</si>
  <si>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</si>
  <si>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</si>
  <si>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</si>
  <si>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</si>
  <si>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</si>
  <si>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</si>
  <si>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</si>
  <si>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</si>
  <si>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</si>
  <si>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</si>
  <si>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</si>
  <si>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</si>
  <si>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</si>
  <si>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</si>
  <si>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</si>
  <si>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</si>
  <si>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</si>
  <si>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</si>
  <si>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</si>
  <si>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</si>
  <si>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</si>
  <si>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</si>
  <si>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</si>
  <si>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</si>
  <si>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</si>
  <si>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</si>
  <si>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</si>
  <si>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</si>
  <si>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</si>
  <si>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</si>
  <si>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</si>
  <si>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</si>
  <si>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</si>
  <si>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</si>
  <si>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</si>
  <si>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</si>
  <si>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</si>
  <si>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</si>
  <si>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</si>
  <si>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</si>
  <si>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</si>
  <si>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</si>
  <si>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</si>
  <si>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</si>
  <si>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</si>
  <si>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</si>
  <si>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</si>
  <si>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</si>
  <si>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</si>
  <si>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</si>
  <si>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</si>
  <si>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</si>
  <si>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</si>
  <si>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</si>
  <si>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</si>
  <si>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</si>
  <si>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</si>
  <si>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</si>
  <si>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</si>
  <si>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</si>
  <si>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</si>
  <si>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</si>
  <si>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</si>
  <si>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</si>
  <si>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</si>
  <si>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</si>
  <si>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</si>
  <si>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</si>
  <si>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</si>
  <si>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</si>
  <si>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</si>
  <si>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</si>
  <si>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</si>
  <si>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</si>
  <si>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</si>
  <si>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</si>
  <si>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</si>
  <si>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</si>
  <si>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</si>
  <si>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</si>
  <si>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</si>
  <si>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</si>
  <si>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</si>
  <si>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</si>
  <si>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</si>
  <si>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</si>
  <si>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</si>
  <si>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</si>
  <si>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</si>
  <si>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</si>
  <si>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</si>
  <si>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</si>
  <si>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</si>
  <si>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</si>
  <si>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</si>
  <si>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</si>
  <si>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</si>
  <si>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</si>
  <si>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</si>
  <si>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</si>
  <si>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</si>
  <si>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</si>
  <si>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</si>
  <si>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</si>
  <si>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</si>
  <si>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</si>
  <si>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</si>
  <si>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</si>
  <si>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</si>
  <si>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</si>
  <si>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</si>
  <si>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</si>
  <si>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</si>
  <si>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</si>
  <si>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</si>
  <si>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</si>
  <si>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</si>
  <si>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</si>
  <si>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</si>
  <si>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</si>
  <si>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</si>
  <si>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</si>
  <si>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</si>
  <si>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</si>
  <si>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</si>
  <si>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</si>
  <si>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</si>
  <si>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</si>
  <si>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</si>
  <si>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</si>
  <si>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</si>
  <si>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</si>
  <si>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</si>
  <si>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</si>
  <si>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</si>
  <si>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</si>
  <si>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</si>
  <si>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</si>
  <si>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</si>
  <si>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</si>
  <si>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</si>
  <si>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</si>
  <si>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</si>
  <si>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</si>
  <si>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</si>
  <si>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</si>
  <si>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</si>
  <si>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</si>
  <si>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</si>
  <si>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</si>
  <si>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</si>
  <si>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</si>
  <si>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</si>
  <si>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</si>
  <si>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</si>
  <si>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</si>
  <si>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</si>
  <si>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</si>
  <si>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</si>
  <si>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</si>
  <si>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</si>
  <si>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</si>
  <si>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</si>
  <si>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</si>
  <si>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</si>
  <si>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</si>
  <si>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</si>
  <si>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</si>
  <si>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</si>
  <si>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</si>
  <si>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</si>
  <si>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</si>
  <si>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</si>
  <si>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</si>
  <si>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</si>
  <si>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</si>
  <si>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</si>
  <si>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</si>
  <si>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</si>
  <si>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</si>
  <si>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</si>
  <si>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</si>
  <si>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</si>
  <si>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</si>
  <si>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</si>
  <si>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</si>
  <si>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</si>
  <si>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</si>
  <si>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</si>
  <si>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</si>
  <si>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</si>
  <si>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</si>
  <si>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</si>
  <si>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</si>
  <si>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</si>
  <si>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</si>
  <si>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</si>
  <si>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</si>
  <si>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</si>
  <si>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</si>
  <si>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</si>
  <si>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</si>
  <si>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</si>
  <si>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</si>
  <si>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Clippard Instrument Lab. Inc</t>
  </si>
  <si>
    <t>This scope applies to the company wide, that to our knowledge, no conflict minerals are used within our porduct and/or within any of our processes.</t>
  </si>
  <si>
    <t>7390 Colerain Avenue, Cincinnati, Ohio  45239</t>
  </si>
  <si>
    <t>Jonathan Guzman</t>
  </si>
  <si>
    <t>support@clippard.com</t>
  </si>
  <si>
    <t>513-521-4261</t>
  </si>
  <si>
    <t>Tech support manager</t>
  </si>
  <si>
    <t>See above</t>
  </si>
  <si>
    <t>We have not established a conflict minerals policy since our product does not apply to or use any of the 3TG</t>
  </si>
  <si>
    <t>This updated conflict mineral form is available on the Clippard website for our customers to download when needed.</t>
  </si>
  <si>
    <t>Our direct suppliers do not use to our knowledge and our supplier is small so easier to track</t>
  </si>
  <si>
    <t>Our product does not contain any of the 3TG</t>
  </si>
  <si>
    <t>SOP-QUAL-006 and SOP-QUAL-014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</si>
</sst>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u/>
      <sz val="10"/>
      <color rgb="FF0000FF"/>
      <name val="Cambria"/>
      <family val="3"/>
      <charset val="128"/>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indexed="65"/>
        <bgColor rgb="FF000000"/>
      </patternFill>
    </fill>
  </fills>
  <borders count="7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indexed="56"/>
      </left>
      <right/>
      <top style="thin">
        <color indexed="56"/>
      </top>
      <bottom style="thin">
        <color rgb="FF003366"/>
      </bottom>
      <diagonal/>
    </border>
    <border>
      <left/>
      <right/>
      <top style="thin">
        <color indexed="56"/>
      </top>
      <bottom style="thin">
        <color rgb="FF00336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7"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88" fillId="0" borderId="0"/>
    <xf numFmtId="0" fontId="88"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88"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4" fontId="2" fillId="0" borderId="0"/>
    <xf numFmtId="164"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88" fillId="0" borderId="0"/>
    <xf numFmtId="0" fontId="88" fillId="0" borderId="0"/>
    <xf numFmtId="0" fontId="88" fillId="0" borderId="0"/>
    <xf numFmtId="164" fontId="88" fillId="0" borderId="0"/>
    <xf numFmtId="0" fontId="1" fillId="0" borderId="0"/>
  </cellStyleXfs>
  <cellXfs count="403">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5"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7"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0"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0" fillId="0" borderId="0" xfId="502" applyFont="1" applyAlignment="1">
      <alignment horizontal="justify" vertical="top"/>
    </xf>
    <xf numFmtId="0" fontId="54" fillId="0" borderId="0" xfId="502" applyFont="1" applyAlignment="1">
      <alignment horizontal="left" vertical="top" wrapText="1"/>
    </xf>
    <xf numFmtId="0" fontId="90" fillId="0" borderId="0" xfId="502" applyFont="1" applyAlignment="1">
      <alignment horizontal="left" vertical="top" wrapText="1"/>
    </xf>
    <xf numFmtId="0" fontId="91" fillId="0" borderId="0" xfId="502" applyFont="1" applyAlignment="1">
      <alignment vertical="top" wrapText="1"/>
    </xf>
    <xf numFmtId="0" fontId="81" fillId="0" borderId="0" xfId="502" applyFont="1" applyAlignment="1">
      <alignment vertical="top" wrapText="1"/>
    </xf>
    <xf numFmtId="0" fontId="92" fillId="0" borderId="0" xfId="0" applyFont="1"/>
    <xf numFmtId="164" fontId="53" fillId="0" borderId="0" xfId="480" applyFont="1" applyAlignment="1" applyProtection="1">
      <alignment horizontal="left" vertical="top" wrapText="1"/>
      <protection hidden="1"/>
    </xf>
    <xf numFmtId="0" fontId="93"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89" fillId="0" borderId="0" xfId="507" applyFont="1" applyAlignment="1">
      <alignment horizontal="left" vertical="top" wrapText="1"/>
    </xf>
    <xf numFmtId="0" fontId="49" fillId="0" borderId="0" xfId="507" applyFont="1" applyAlignment="1">
      <alignment horizontal="left" vertical="top" wrapText="1"/>
    </xf>
    <xf numFmtId="0" fontId="86"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58"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3" fillId="33" borderId="58" xfId="487" applyNumberFormat="1" applyFont="1" applyFill="1" applyBorder="1" applyAlignment="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6"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15" fillId="37" borderId="60" xfId="0" applyFont="1" applyFill="1" applyBorder="1" applyAlignment="1" applyProtection="1">
      <alignment horizontal="left" vertical="center" wrapText="1"/>
      <protection locked="0"/>
    </xf>
    <xf numFmtId="0" fontId="15" fillId="37" borderId="28" xfId="0" applyFont="1" applyFill="1" applyBorder="1" applyAlignment="1" applyProtection="1">
      <alignment horizontal="left" vertical="center" wrapText="1"/>
      <protection locked="0"/>
    </xf>
    <xf numFmtId="49" fontId="15" fillId="37" borderId="58" xfId="0" applyNumberFormat="1" applyFont="1" applyFill="1" applyBorder="1" applyAlignment="1" applyProtection="1">
      <alignment horizontal="left" vertical="center" wrapText="1"/>
      <protection locked="0"/>
    </xf>
    <xf numFmtId="49" fontId="15" fillId="37" borderId="10" xfId="0" applyNumberFormat="1" applyFont="1" applyFill="1" applyBorder="1" applyAlignment="1" applyProtection="1">
      <alignment horizontal="left" vertical="center" wrapText="1"/>
      <protection locked="0"/>
    </xf>
    <xf numFmtId="0" fontId="11" fillId="37" borderId="58" xfId="0" applyFont="1" applyFill="1" applyBorder="1" applyAlignment="1" applyProtection="1">
      <alignment horizontal="left" vertical="center" wrapText="1"/>
      <protection locked="0"/>
    </xf>
    <xf numFmtId="0" fontId="11" fillId="37" borderId="10" xfId="0" applyFont="1" applyFill="1" applyBorder="1" applyAlignment="1" applyProtection="1">
      <alignment horizontal="left" vertical="center" wrapText="1"/>
      <protection locked="0"/>
    </xf>
    <xf numFmtId="0" fontId="98" fillId="37" borderId="58" xfId="487" applyFont="1" applyFill="1" applyBorder="1" applyAlignment="1">
      <alignment horizontal="left" vertical="center" wrapText="1"/>
      <protection locked="0"/>
    </xf>
    <xf numFmtId="0" fontId="98" fillId="37" borderId="10" xfId="487" applyFont="1" applyFill="1" applyBorder="1" applyAlignment="1">
      <alignment horizontal="left" vertical="center" wrapText="1"/>
      <protection locked="0"/>
    </xf>
    <xf numFmtId="0" fontId="11" fillId="37" borderId="68" xfId="0" applyFont="1" applyFill="1" applyBorder="1" applyAlignment="1" applyProtection="1">
      <alignment horizontal="left" vertical="center" wrapText="1"/>
      <protection locked="0"/>
    </xf>
    <xf numFmtId="0" fontId="11" fillId="37" borderId="69" xfId="0" applyFont="1" applyFill="1" applyBorder="1" applyAlignment="1" applyProtection="1">
      <alignment horizontal="left" vertical="center" wrapText="1"/>
      <protection locked="0"/>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support@clippard.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support@clippard.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33.7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12.5">
      <c r="A37" s="305"/>
      <c r="B37" s="141">
        <v>3.01</v>
      </c>
      <c r="C37" s="142" t="s">
        <v>70</v>
      </c>
      <c r="D37" s="28" t="s">
        <v>2251</v>
      </c>
      <c r="E37" s="167" t="s">
        <v>1323</v>
      </c>
      <c r="F37" s="168" t="s">
        <v>1427</v>
      </c>
      <c r="G37" s="25"/>
    </row>
    <row r="38" spans="1:7" ht="10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74DC26D-0014-48F2-87ED-DD0E7C9C28F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2D7FC80-EC6F-4E36-B1C4-F41A3F3B57AA}"/>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5" sqref="D85:E8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4"/>
      <c r="B1" s="355"/>
      <c r="C1" s="355"/>
      <c r="D1" s="355"/>
      <c r="E1" s="355"/>
      <c r="F1" s="355"/>
      <c r="G1" s="355"/>
      <c r="H1" s="355"/>
      <c r="I1" s="355"/>
      <c r="J1" s="355"/>
      <c r="K1" s="356"/>
      <c r="L1" s="100"/>
      <c r="P1" s="3"/>
      <c r="Q1" s="3"/>
      <c r="R1" s="3"/>
      <c r="S1" s="3"/>
      <c r="T1" s="3"/>
      <c r="U1" s="3"/>
      <c r="V1" s="3"/>
      <c r="W1" s="3"/>
      <c r="X1" s="3"/>
      <c r="Y1" s="3"/>
      <c r="Z1" s="3"/>
      <c r="AA1" s="3"/>
      <c r="AB1" s="3"/>
      <c r="AC1" s="3"/>
      <c r="AD1" s="3"/>
      <c r="AE1" s="3"/>
      <c r="AF1" s="3"/>
      <c r="AG1" s="3"/>
      <c r="AH1" s="3"/>
    </row>
    <row r="2" spans="1:34" ht="82.35" customHeight="1">
      <c r="A2" s="34"/>
      <c r="B2" s="136"/>
      <c r="C2" s="35"/>
      <c r="D2" s="357" t="str">
        <f ca="1">OFFSET(L!$C$1,MATCH("Declaration"&amp;ADDRESS(ROW(),COLUMN(),4),L!$A:$A,0)-1,SL,,)</f>
        <v>Conflict Minerals Reporting Template (CMRT)</v>
      </c>
      <c r="E2" s="358"/>
      <c r="F2" s="358"/>
      <c r="G2" s="358"/>
      <c r="H2" s="358"/>
      <c r="I2" s="358"/>
      <c r="J2" s="35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4"/>
      <c r="G3" s="364"/>
      <c r="H3" s="364"/>
      <c r="I3" s="152"/>
      <c r="J3" s="138" t="s">
        <v>15794</v>
      </c>
      <c r="K3" s="36"/>
      <c r="L3" s="100"/>
      <c r="P3" s="45">
        <f>MATCH($D$3,LN,0)</f>
        <v>1</v>
      </c>
    </row>
    <row r="4" spans="1:34" ht="15.75">
      <c r="A4" s="34"/>
      <c r="B4" s="363" t="str">
        <f ca="1">OFFSET(L!$C$1,MATCH("Declaration"&amp;ADDRESS(ROW(),COLUMN(),4),L!$A:$A,0)-1,SL,,)</f>
        <v>The purpose of this document is to collect sourcing information on tin, tantalum, tungsten and gold used in products</v>
      </c>
      <c r="C4" s="363"/>
      <c r="D4" s="363"/>
      <c r="E4" s="363"/>
      <c r="F4" s="363"/>
      <c r="G4" s="363"/>
      <c r="H4" s="363"/>
      <c r="I4" s="365" t="str">
        <f ca="1">OFFSET(L!$C$1,MATCH("Declaration"&amp;ADDRESS(ROW(),COLUMN(),4),L!$A:$A,0)-1,SL,,)</f>
        <v>Link to Terms &amp; Conditions</v>
      </c>
      <c r="J4" s="365"/>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3" t="str">
        <f ca="1">OFFSET(L!$C$1,MATCH("Declaration"&amp;ADDRESS(ROW(),COLUMN(),4),L!$A:$A,0)-1,SL,,)</f>
        <v>Mandatory fields are noted with an asterisk (*).  Consult the instructions tab for guidance on how to answer each question.</v>
      </c>
      <c r="C6" s="363"/>
      <c r="D6" s="363"/>
      <c r="E6" s="363"/>
      <c r="F6" s="363"/>
      <c r="G6" s="363"/>
      <c r="H6" s="363"/>
      <c r="I6" s="363"/>
      <c r="J6" s="363"/>
      <c r="K6" s="36"/>
      <c r="L6" s="115" t="s">
        <v>443</v>
      </c>
      <c r="P6" s="3"/>
      <c r="Q6" s="3"/>
      <c r="R6" s="3"/>
      <c r="S6" s="3"/>
      <c r="T6" s="3"/>
      <c r="U6" s="3"/>
      <c r="V6" s="3"/>
      <c r="W6" s="3"/>
      <c r="X6" s="3"/>
      <c r="Y6" s="3"/>
      <c r="Z6" s="3"/>
      <c r="AA6" s="3"/>
      <c r="AB6" s="3"/>
      <c r="AC6" s="3"/>
      <c r="AD6" s="3"/>
      <c r="AE6" s="3"/>
      <c r="AF6" s="3"/>
      <c r="AG6" s="3"/>
      <c r="AH6" s="3"/>
    </row>
    <row r="7" spans="1:34" ht="37.15" customHeight="1">
      <c r="A7" s="34"/>
      <c r="B7" s="369" t="str">
        <f ca="1">OFFSET(L!$C$1,MATCH("Declaration"&amp;ADDRESS(ROW(),COLUMN(),4),L!$A:$A,0)-1,SL,,)</f>
        <v>Company Information</v>
      </c>
      <c r="C7" s="369"/>
      <c r="D7" s="369"/>
      <c r="E7" s="369"/>
      <c r="F7" s="369"/>
      <c r="G7" s="369"/>
      <c r="H7" s="369"/>
      <c r="I7" s="369"/>
      <c r="J7" s="369"/>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0" t="s">
        <v>15795</v>
      </c>
      <c r="E8" s="361"/>
      <c r="F8" s="361"/>
      <c r="G8" s="361"/>
      <c r="H8" s="361"/>
      <c r="I8" s="361"/>
      <c r="J8" s="36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66" t="s">
        <v>494</v>
      </c>
      <c r="E9" s="367"/>
      <c r="F9" s="367"/>
      <c r="G9" s="368"/>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0" t="str">
        <f ca="1">OFFSET(L!$C$1,MATCH("Declaration"&amp;ADDRESS(ROW(),COLUMN(),4)&amp;LEFT($D$9,1),L!$A:$A,0)-1,SL,,)</f>
        <v>Description of Scope:</v>
      </c>
      <c r="C10" s="122"/>
      <c r="D10" s="393" t="s">
        <v>15796</v>
      </c>
      <c r="E10" s="394"/>
      <c r="F10" s="394"/>
      <c r="G10" s="394"/>
      <c r="H10" s="394"/>
      <c r="I10" s="394"/>
      <c r="J10" s="394"/>
      <c r="K10" s="36"/>
      <c r="L10" s="115"/>
      <c r="Q10" s="3"/>
      <c r="R10" s="3"/>
      <c r="S10" s="3"/>
      <c r="T10" s="3"/>
      <c r="U10" s="3"/>
      <c r="V10" s="3"/>
      <c r="W10" s="3"/>
      <c r="X10" s="3"/>
      <c r="Y10" s="3"/>
      <c r="Z10" s="3"/>
      <c r="AA10" s="3"/>
      <c r="AB10" s="3"/>
      <c r="AC10" s="3"/>
      <c r="AD10" s="3"/>
      <c r="AE10" s="3"/>
      <c r="AF10" s="3"/>
      <c r="AG10" s="3"/>
      <c r="AH10" s="3"/>
    </row>
    <row r="11" spans="1:34" ht="15.75">
      <c r="A11" s="38"/>
      <c r="B11" s="371"/>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ustomHeight="1">
      <c r="A12" s="38"/>
      <c r="B12" s="40" t="str">
        <f ca="1">OFFSET(L!$C$1,MATCH("Declaration"&amp;ADDRESS(ROW(),COLUMN(),4),L!$A:$A,0)-1,SL,,)</f>
        <v>Company Unique ID:</v>
      </c>
      <c r="C12" s="77"/>
      <c r="D12" s="277"/>
      <c r="E12" s="277"/>
      <c r="F12" s="277"/>
      <c r="G12" s="277"/>
      <c r="H12" s="277"/>
      <c r="I12" s="277"/>
      <c r="J12" s="277"/>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95" t="s">
        <v>15797</v>
      </c>
      <c r="E14" s="396"/>
      <c r="F14" s="396"/>
      <c r="G14" s="396"/>
      <c r="H14" s="396"/>
      <c r="I14" s="396"/>
      <c r="J14" s="396"/>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2" t="s">
        <v>15799</v>
      </c>
      <c r="E16" s="373"/>
      <c r="F16" s="373"/>
      <c r="G16" s="373"/>
      <c r="H16" s="373"/>
      <c r="I16" s="373"/>
      <c r="J16" s="374"/>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2" t="s">
        <v>15799</v>
      </c>
      <c r="E20" s="373"/>
      <c r="F20" s="373"/>
      <c r="G20" s="373"/>
      <c r="H20" s="373"/>
      <c r="I20" s="373"/>
      <c r="J20" s="374"/>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75" t="s">
        <v>15802</v>
      </c>
      <c r="E21" s="376"/>
      <c r="F21" s="376"/>
      <c r="G21" s="376"/>
      <c r="H21" s="376"/>
      <c r="I21" s="376"/>
      <c r="J21" s="377"/>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78">
        <v>45162</v>
      </c>
      <c r="E22" s="37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0" t="str">
        <f ca="1">OFFSET(L!$C$1,MATCH("Declaration"&amp;ADDRESS(ROW(),COLUMN(),4),L!$A:$A,0)-1,SL,,)</f>
        <v>Answer the following questions 1 - 8 based on the declaration scope indicated above</v>
      </c>
      <c r="C24" s="380"/>
      <c r="D24" s="380"/>
      <c r="E24" s="380"/>
      <c r="F24" s="380"/>
      <c r="G24" s="380"/>
      <c r="H24" s="380"/>
      <c r="I24" s="380"/>
      <c r="J24" s="38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489</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1238</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1238</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489</v>
      </c>
      <c r="E75" s="327"/>
      <c r="F75" s="57"/>
      <c r="G75" s="397" t="s">
        <v>15803</v>
      </c>
      <c r="H75" s="398"/>
      <c r="I75" s="398"/>
      <c r="J75" s="398"/>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489</v>
      </c>
      <c r="E77" s="327"/>
      <c r="F77" s="57"/>
      <c r="G77" s="399" t="s">
        <v>15804</v>
      </c>
      <c r="H77" s="400"/>
      <c r="I77" s="400"/>
      <c r="J77" s="40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489</v>
      </c>
      <c r="E79" s="327"/>
      <c r="F79" s="57"/>
      <c r="G79" s="397" t="s">
        <v>15805</v>
      </c>
      <c r="H79" s="398"/>
      <c r="I79" s="398"/>
      <c r="J79" s="398"/>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489</v>
      </c>
      <c r="E81" s="327"/>
      <c r="F81" s="57"/>
      <c r="G81" s="397" t="s">
        <v>15806</v>
      </c>
      <c r="H81" s="398"/>
      <c r="I81" s="398"/>
      <c r="J81" s="398"/>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489</v>
      </c>
      <c r="E83" s="327"/>
      <c r="F83" s="57"/>
      <c r="G83" s="401" t="s">
        <v>2351</v>
      </c>
      <c r="H83" s="402"/>
      <c r="I83" s="402"/>
      <c r="J83" s="402"/>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488</v>
      </c>
      <c r="E87" s="327"/>
      <c r="F87" s="57"/>
      <c r="G87" s="397" t="s">
        <v>15807</v>
      </c>
      <c r="H87" s="398"/>
      <c r="I87" s="398"/>
      <c r="J87" s="398"/>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489</v>
      </c>
      <c r="E89" s="327"/>
      <c r="F89" s="57"/>
      <c r="G89" s="401" t="s">
        <v>2351</v>
      </c>
      <c r="H89" s="402"/>
      <c r="I89" s="402"/>
      <c r="J89" s="402"/>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
      </c>
    </row>
    <row r="101" spans="2:7" ht="15.75" hidden="1">
      <c r="B101" s="236" t="s">
        <v>2481</v>
      </c>
      <c r="D101" s="282" t="str">
        <f>IF(AND(OR($D$27="Yes",$D$27=""),OR($D$33="Yes",$D$33="")),"Unknown","")</f>
        <v/>
      </c>
      <c r="E101" s="282" t="str">
        <f>IF(AND(OR($D$26="Yes",$D$26=""),OR($D$32="Yes",$D$32="")),"None","")</f>
        <v/>
      </c>
      <c r="G101" s="282" t="str">
        <f>IF(OR($D$28="Yes",$D$28=""),"No","")</f>
        <v/>
      </c>
    </row>
    <row r="102" spans="2:7" ht="15.75" hidden="1">
      <c r="B102" s="236" t="s">
        <v>2482</v>
      </c>
      <c r="D102" s="282" t="str">
        <f>IF(AND(OR($D$28="Yes",$D$28=""),OR($D$34="Yes",$D$34="")),"Yes","")</f>
        <v/>
      </c>
      <c r="E102" s="282" t="str">
        <f>IF(AND(OR($D$27="Yes",$D$27=""),OR($D$33="Yes",$D$33="")),"100%","")</f>
        <v/>
      </c>
      <c r="G102" s="282" t="str">
        <f>IF(OR($D$29="Yes",$D$29=""),"Yes","")</f>
        <v/>
      </c>
    </row>
    <row r="103" spans="2:7" ht="15.75" hidden="1">
      <c r="B103" s="236" t="s">
        <v>2483</v>
      </c>
      <c r="D103" s="282" t="str">
        <f>IF(AND(OR($D$28="Yes",$D$28=""),OR($D$34="Yes",$D$34="")),"No","")</f>
        <v/>
      </c>
      <c r="E103" s="282" t="str">
        <f>IF(AND(OR($D$27="Yes",$D$27=""),OR($D$33="Yes",$D$33="")),"Greater than 90%","")</f>
        <v/>
      </c>
      <c r="G103" s="282" t="str">
        <f>IF(OR($D$29="Yes",$D$29=""),"No","")</f>
        <v/>
      </c>
    </row>
    <row r="104" spans="2:7" ht="15.75" hidden="1">
      <c r="B104" s="236" t="s">
        <v>491</v>
      </c>
      <c r="D104" s="282" t="str">
        <f>IF(AND(OR($D$28="Yes",$D$28=""),OR($D$34="Yes",$D$34="")),"Unknown","")</f>
        <v/>
      </c>
      <c r="E104" s="282" t="str">
        <f>IF(AND(OR($D$27="Yes",$D$27=""),OR($D$33="Yes",$D$33="")),"Greater than 75%","")</f>
        <v/>
      </c>
    </row>
    <row r="105" spans="2:7" ht="15.75" hidden="1">
      <c r="B105" s="236" t="s">
        <v>14982</v>
      </c>
      <c r="D105" s="282" t="str">
        <f>IF(AND(OR($D$29="Yes",$D$29=""),OR($D$35="Yes",$D$35="")),"Yes","")</f>
        <v/>
      </c>
      <c r="E105" s="282" t="str">
        <f>IF(AND(OR($D$27="Yes",$D$27=""),OR($D$33="Yes",$D$33="")),"Greater than 50%","")</f>
        <v/>
      </c>
    </row>
    <row r="106" spans="2:7" ht="15.75" hidden="1">
      <c r="B106" s="236" t="s">
        <v>12394</v>
      </c>
      <c r="D106" s="282" t="str">
        <f>IF(AND(OR($D$29="Yes",$D$29=""),OR($D$35="Yes",$D$35="")),"No","")</f>
        <v/>
      </c>
      <c r="E106" s="282" t="str">
        <f>IF(AND(OR($D$27="Yes",$D$27=""),OR($D$33="Yes",$D$33="")),"50% or less","")</f>
        <v/>
      </c>
    </row>
    <row r="107" spans="2:7" ht="15.75" hidden="1">
      <c r="B107" s="236" t="s">
        <v>489</v>
      </c>
      <c r="D107" s="282" t="str">
        <f>IF(AND(OR($D$29="Yes",$D$29=""),OR($D$35="Yes",$D$35="")),"Unknown","")</f>
        <v/>
      </c>
      <c r="E107" s="282" t="str">
        <f>IF(AND(OR($D$27="Yes",$D$27=""),OR($D$33="Yes",$D$33="")),"None","")</f>
        <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3">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4:J14"/>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FB68403-09AF-44DE-8835-ECF723A8AA85}"/>
    <hyperlink ref="D20" r:id="rId4" xr:uid="{8814B355-EDCA-4E08-B08D-772E3393472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1" t="str">
        <f ca="1">OFFSET(L!$C$1,MATCH("Smelter List"&amp;ADDRESS(ROW(),COLUMN(),4),L!$A:$A,0)-1,SL,,)</f>
        <v>Link to "RMAP Conformant Smelter List"</v>
      </c>
      <c r="K2" s="382"/>
      <c r="L2" s="382"/>
      <c r="M2" s="382"/>
      <c r="N2" s="382"/>
      <c r="O2" s="382"/>
      <c r="P2" s="195"/>
      <c r="Q2" s="196"/>
      <c r="R2" s="197"/>
      <c r="S2" s="197"/>
      <c r="T2" s="197"/>
      <c r="AH2" s="145" t="s">
        <v>488</v>
      </c>
    </row>
    <row r="3" spans="1:34" s="221" customFormat="1" ht="173.45" customHeight="1">
      <c r="A3" s="171"/>
      <c r="B3" s="38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3"/>
      <c r="D3" s="383"/>
      <c r="E3" s="383"/>
      <c r="F3" s="222"/>
      <c r="G3" s="384" t="str">
        <f ca="1">OFFSET(L!$C$1,MATCH("General"&amp;"Cpy",L!$A:$A,0)-1,SL,,)</f>
        <v>© 2023 Responsible Minerals Initiative. All rights reserved.</v>
      </c>
      <c r="H3" s="384"/>
      <c r="I3" s="385"/>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
      </c>
      <c r="T5" s="181" t="str">
        <f ca="1">IF(B5="","",IF(ISERROR(MATCH($J5,SorP!$B$1:$B$6279,0)),"",INDIRECT("'SorP'!$A$"&amp;MATCH($S5&amp;$J5,SorP!C:C,0))))</f>
        <v/>
      </c>
      <c r="U5" s="201"/>
      <c r="V5" s="226" t="e">
        <f>IF(C5="",NA(),IF(OR(C5="Smelter not listed",C5="Smelter not yet identified"),MATCH($B5&amp;$D5,'Smelter Look-up'!$J:$J,0),MATCH($B5&amp;$C5,'Smelter Look-up'!$J:$J,0)))</f>
        <v>#N/A</v>
      </c>
      <c r="X5" s="227">
        <f t="shared" ref="X5" ca="1" si="1">IF(AND(C5="Smelter not listed",OR(LEN(D5)=0,LEN(E5)=0)),1,0)</f>
        <v>0</v>
      </c>
      <c r="AB5" s="228" t="str">
        <f t="shared" ref="AB5" si="2">B5&amp;C5</f>
        <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8F72680-C62C-44EF-A153-24D128287DC8}"/>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8"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6" t="str">
        <f ca="1">OFFSET(L!$C$1,MATCH("Checker"&amp;ADDRESS(ROW(),COLUMN(),4),L!$A:$A,0)-1,SL,,)</f>
        <v>To ensure all required fields have been populated before submitting to your customers review form for any line items highlighted in red</v>
      </c>
      <c r="B1" s="386"/>
      <c r="C1" s="386"/>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Clippard Instrument Lab.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This scope applies to the company wide, that to our knowledge, no conflict minerals are used within our porduct and/or within any of our processes.</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Jonathan Guzman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support@clippard.com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513-521-4261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Jonathan Guzman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support@clippard.com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45162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No</v>
      </c>
      <c r="C54" s="89" t="str">
        <f t="shared" ref="C54:C60" ca="1" si="10">IF(H54=1,J54,I54)</f>
        <v>Complete</v>
      </c>
      <c r="D54" s="95" t="str">
        <f>IF(H54=1,"Click here to answer question (A)","")</f>
        <v/>
      </c>
      <c r="E54" s="20" t="s">
        <v>1302</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1302</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This updated conflict mineral form is available on the Clippard website for our customers to download when needed.</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1302</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No</v>
      </c>
      <c r="C58" s="89" t="str">
        <f t="shared" ca="1" si="10"/>
        <v>Complete</v>
      </c>
      <c r="D58" s="95" t="str">
        <f>IF(H58=1,"Click here to answer question (D)","")</f>
        <v/>
      </c>
      <c r="E58" s="20" t="s">
        <v>1302</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1302</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1302</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1302</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1302</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D24" sqref="D24"/>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88" t="str">
        <f ca="1">OFFSET(L!$C$1,MATCH("Product List"&amp;ADDRESS(ROW(),COLUMN(),4),L!$A:$A,0)-1,SL,,)</f>
        <v>Completion required only if reporting level "Product (or List of Products)" selected on the 'Declaration' worksheet.</v>
      </c>
      <c r="B1" s="389"/>
      <c r="C1" s="389"/>
      <c r="D1" s="389"/>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7" t="s">
        <v>894</v>
      </c>
      <c r="C4" s="387"/>
      <c r="D4" s="387"/>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0" t="str">
        <f ca="1">OFFSET(L!$C$1,MATCH("General"&amp;"Cpy",L!$A:$A,0)-1,SL,,)</f>
        <v>© 2023 Responsible Minerals Initiative. All rights reserved.</v>
      </c>
      <c r="C2006" s="390"/>
      <c r="D2006" s="390"/>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1"/>
      <c r="C1" s="391"/>
      <c r="D1" s="391"/>
      <c r="E1" s="391"/>
      <c r="F1" s="391"/>
      <c r="G1" s="391"/>
    </row>
    <row r="2" spans="1:11">
      <c r="A2" s="392"/>
      <c r="B2" s="392"/>
      <c r="C2" s="392"/>
      <c r="D2" s="392"/>
      <c r="E2" s="392"/>
      <c r="F2" s="392"/>
      <c r="G2" s="392"/>
      <c r="H2" s="392"/>
      <c r="I2" s="392"/>
    </row>
    <row r="3" spans="1:11">
      <c r="A3" s="392"/>
      <c r="B3" s="392"/>
      <c r="C3" s="392"/>
      <c r="D3" s="392"/>
      <c r="E3" s="392"/>
      <c r="F3" s="392"/>
      <c r="G3" s="392"/>
      <c r="H3" s="392"/>
      <c r="I3" s="392"/>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Jonathan Guzman</cp:lastModifiedBy>
  <cp:lastPrinted>2015-04-21T20:47:43Z</cp:lastPrinted>
  <dcterms:created xsi:type="dcterms:W3CDTF">2010-06-21T21:00:23Z</dcterms:created>
  <dcterms:modified xsi:type="dcterms:W3CDTF">2023-08-24T13:01:38Z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